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336"/>
  </bookViews>
  <sheets>
    <sheet name="Лист1" sheetId="1" r:id="rId1"/>
    <sheet name="Лист2" sheetId="2" r:id="rId2"/>
    <sheet name="Лист3" sheetId="3" r:id="rId3"/>
  </sheets>
  <calcPr calcId="179021"/>
</workbook>
</file>

<file path=xl/calcChain.xml><?xml version="1.0" encoding="utf-8"?>
<calcChain xmlns="http://schemas.openxmlformats.org/spreadsheetml/2006/main">
  <c r="AF23" i="1" l="1"/>
  <c r="AE23" i="1"/>
  <c r="AX36" i="1" l="1"/>
  <c r="AW36" i="1"/>
  <c r="AV36" i="1"/>
  <c r="AU36" i="1"/>
  <c r="AT36" i="1"/>
  <c r="AS36" i="1"/>
  <c r="AR36" i="1"/>
  <c r="AQ36" i="1"/>
  <c r="AZ35" i="1"/>
  <c r="AY35" i="1"/>
  <c r="AX35" i="1"/>
  <c r="AW35" i="1"/>
  <c r="AV35" i="1"/>
  <c r="AU35" i="1"/>
  <c r="AT35" i="1"/>
  <c r="AS35" i="1"/>
  <c r="AR35" i="1"/>
  <c r="AQ35" i="1"/>
  <c r="AZ31" i="1"/>
  <c r="AY31" i="1"/>
  <c r="AX31" i="1"/>
  <c r="AW31" i="1"/>
  <c r="AV31" i="1"/>
  <c r="AU31" i="1"/>
  <c r="AT31" i="1"/>
  <c r="AS31" i="1"/>
  <c r="AR31" i="1"/>
  <c r="AQ31" i="1"/>
  <c r="AZ29" i="1"/>
  <c r="AY29" i="1"/>
  <c r="AX29" i="1"/>
  <c r="AW29" i="1"/>
  <c r="AU29" i="1"/>
  <c r="AT29" i="1"/>
  <c r="AS29" i="1"/>
  <c r="AR29" i="1"/>
  <c r="AQ29" i="1"/>
  <c r="AZ28" i="1"/>
  <c r="AY28" i="1"/>
  <c r="AX28" i="1"/>
  <c r="AW28" i="1"/>
  <c r="AU28" i="1"/>
  <c r="AT28" i="1"/>
  <c r="AS28" i="1"/>
  <c r="AR28" i="1"/>
  <c r="AQ28" i="1"/>
  <c r="AE36" i="1"/>
  <c r="AA36" i="1"/>
  <c r="AA35" i="1"/>
  <c r="AF31" i="1"/>
  <c r="AE31" i="1"/>
  <c r="AD31" i="1"/>
  <c r="AB31" i="1"/>
  <c r="AC31" i="1"/>
  <c r="AA31" i="1"/>
  <c r="AG30" i="1"/>
  <c r="AF30" i="1"/>
  <c r="AD30" i="1"/>
  <c r="AC30" i="1"/>
  <c r="AA30" i="1"/>
  <c r="AG29" i="1"/>
  <c r="AF29" i="1"/>
  <c r="AE29" i="1"/>
  <c r="AD29" i="1"/>
  <c r="AB29" i="1"/>
  <c r="AA29" i="1"/>
  <c r="AE28" i="1"/>
  <c r="AA28" i="1"/>
  <c r="AZ30" i="1"/>
  <c r="AY30" i="1"/>
  <c r="AX30" i="1"/>
  <c r="AW30" i="1"/>
  <c r="AV30" i="1"/>
  <c r="AU30" i="1"/>
  <c r="AT30" i="1"/>
  <c r="AS30" i="1"/>
  <c r="AR30" i="1"/>
  <c r="AQ30" i="1"/>
  <c r="AE24" i="1"/>
  <c r="AD24" i="1"/>
  <c r="AC24" i="1"/>
  <c r="AB24" i="1"/>
  <c r="AA24" i="1"/>
  <c r="AG23" i="1"/>
  <c r="AF22" i="1"/>
  <c r="AE22" i="1"/>
  <c r="AA22" i="1"/>
  <c r="AZ24" i="1"/>
  <c r="AY24" i="1"/>
  <c r="AX24" i="1"/>
  <c r="AW24" i="1"/>
  <c r="AV24" i="1"/>
  <c r="AU24" i="1"/>
  <c r="AT24" i="1"/>
  <c r="AS24" i="1"/>
  <c r="AR24" i="1"/>
  <c r="AQ24" i="1"/>
  <c r="AZ23" i="1"/>
  <c r="AY23" i="1"/>
  <c r="AQ23" i="1"/>
  <c r="AX22" i="1"/>
  <c r="AW22" i="1"/>
  <c r="AU22" i="1"/>
  <c r="AS22" i="1"/>
  <c r="AR22" i="1"/>
  <c r="AZ21" i="1"/>
  <c r="AY21" i="1"/>
  <c r="AX21" i="1"/>
  <c r="AW21" i="1"/>
  <c r="AV21" i="1"/>
  <c r="AU21" i="1"/>
  <c r="AT21" i="1"/>
  <c r="AS21" i="1"/>
  <c r="AR21" i="1"/>
  <c r="AQ21" i="1"/>
  <c r="AZ20" i="1"/>
  <c r="AY20" i="1"/>
  <c r="AX20" i="1"/>
  <c r="AW20" i="1"/>
  <c r="AV20" i="1"/>
  <c r="AU20" i="1"/>
  <c r="AT20" i="1"/>
  <c r="AS20" i="1"/>
  <c r="AQ20" i="1"/>
  <c r="AA18" i="1"/>
  <c r="AB18" i="1"/>
  <c r="AC18" i="1"/>
  <c r="AD18" i="1"/>
  <c r="AE18" i="1"/>
  <c r="AF18" i="1"/>
  <c r="AF21" i="1"/>
  <c r="AE21" i="1"/>
  <c r="AD21" i="1"/>
  <c r="AC21" i="1"/>
  <c r="AE20" i="1"/>
  <c r="AA20" i="1"/>
  <c r="AG20" i="1"/>
  <c r="AZ16" i="1"/>
  <c r="AY16" i="1"/>
  <c r="AX16" i="1"/>
  <c r="AW16" i="1"/>
  <c r="AV16" i="1"/>
  <c r="AU16" i="1"/>
  <c r="AT16" i="1"/>
  <c r="AS16" i="1"/>
  <c r="AR16" i="1"/>
  <c r="AQ16" i="1"/>
  <c r="AX18" i="1"/>
  <c r="AW18" i="1"/>
  <c r="AV18" i="1"/>
  <c r="AU18" i="1"/>
  <c r="AT18" i="1"/>
  <c r="AS18" i="1"/>
  <c r="AQ18" i="1"/>
  <c r="AG18" i="1"/>
  <c r="AG16" i="1"/>
  <c r="AF16" i="1"/>
  <c r="AE16" i="1"/>
  <c r="AD16" i="1"/>
  <c r="AC16" i="1"/>
  <c r="AB16" i="1"/>
  <c r="AA16" i="1"/>
  <c r="AF15" i="1"/>
  <c r="AE15" i="1"/>
  <c r="AD15" i="1"/>
  <c r="AB15" i="1"/>
  <c r="AA15" i="1"/>
  <c r="AG14" i="1"/>
  <c r="AF14" i="1"/>
  <c r="AE14" i="1"/>
  <c r="AD14" i="1"/>
  <c r="AC14" i="1"/>
  <c r="AB14" i="1"/>
  <c r="AE13" i="1"/>
  <c r="AX15" i="1"/>
  <c r="AT15" i="1"/>
  <c r="BA15" i="1" s="1"/>
  <c r="AS14" i="1"/>
  <c r="BA14" i="1" s="1"/>
  <c r="AW13" i="1"/>
  <c r="AV13" i="1"/>
  <c r="AS13" i="1"/>
  <c r="AQ13" i="1"/>
  <c r="BA11" i="1"/>
  <c r="AT11" i="1"/>
  <c r="AE11" i="1"/>
  <c r="AD11" i="1"/>
  <c r="AX10" i="1"/>
  <c r="AW10" i="1"/>
  <c r="AV10" i="1"/>
  <c r="AU10" i="1"/>
  <c r="AS10" i="1"/>
  <c r="AR10" i="1"/>
  <c r="AX9" i="1"/>
  <c r="AW9" i="1"/>
  <c r="AV9" i="1"/>
  <c r="AU9" i="1"/>
  <c r="AT9" i="1"/>
  <c r="AR9" i="1"/>
  <c r="AX8" i="1"/>
  <c r="AW8" i="1"/>
  <c r="AV8" i="1"/>
  <c r="AZ6" i="1"/>
  <c r="AY6" i="1"/>
  <c r="AX6" i="1"/>
  <c r="AW6" i="1"/>
  <c r="AV6" i="1"/>
  <c r="AU6" i="1"/>
  <c r="AT6" i="1"/>
  <c r="AS6" i="1"/>
  <c r="AR6" i="1"/>
  <c r="AQ6" i="1"/>
  <c r="AG10" i="1"/>
  <c r="AD10" i="1"/>
  <c r="AA10" i="1"/>
  <c r="AE9" i="1"/>
  <c r="AA9" i="1"/>
  <c r="AD8" i="1"/>
  <c r="AA8" i="1"/>
  <c r="AA6" i="1"/>
  <c r="BA34" i="1"/>
  <c r="AO34" i="1"/>
  <c r="AH34" i="1"/>
  <c r="Y34" i="1"/>
  <c r="T34" i="1"/>
  <c r="Z34" i="1" s="1"/>
  <c r="BA33" i="1"/>
  <c r="AO33" i="1"/>
  <c r="AH33" i="1"/>
  <c r="Y33" i="1"/>
  <c r="T33" i="1"/>
  <c r="BA32" i="1"/>
  <c r="BA27" i="1"/>
  <c r="BA25" i="1"/>
  <c r="BA19" i="1"/>
  <c r="BA17" i="1"/>
  <c r="BA12" i="1"/>
  <c r="BA7" i="1"/>
  <c r="Z33" i="1" l="1"/>
  <c r="BA36" i="1"/>
  <c r="BA35" i="1"/>
  <c r="BA31" i="1"/>
  <c r="BA30" i="1"/>
  <c r="BA29" i="1"/>
  <c r="BA28" i="1"/>
  <c r="BA26" i="1"/>
  <c r="BA24" i="1"/>
  <c r="BA23" i="1"/>
  <c r="BA22" i="1"/>
  <c r="BA21" i="1"/>
  <c r="BA20" i="1"/>
  <c r="BA18" i="1"/>
  <c r="BA16" i="1"/>
  <c r="BA13" i="1"/>
  <c r="BA10" i="1"/>
  <c r="BA9" i="1"/>
  <c r="BA8" i="1"/>
  <c r="BA6" i="1"/>
  <c r="AP34" i="1"/>
  <c r="BB34" i="1" s="1"/>
  <c r="AP33" i="1"/>
  <c r="AO36" i="1"/>
  <c r="AO32" i="1"/>
  <c r="AO35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7" i="1"/>
  <c r="AO6" i="1"/>
  <c r="AO8" i="1"/>
  <c r="AH36" i="1"/>
  <c r="AH32" i="1"/>
  <c r="AH35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Y36" i="1"/>
  <c r="Y32" i="1"/>
  <c r="Y35" i="1"/>
  <c r="Y31" i="1"/>
  <c r="Z31" i="1" s="1"/>
  <c r="Y30" i="1"/>
  <c r="Y29" i="1"/>
  <c r="Y28" i="1"/>
  <c r="Y27" i="1"/>
  <c r="Y26" i="1"/>
  <c r="Y25" i="1"/>
  <c r="Y24" i="1"/>
  <c r="Y23" i="1"/>
  <c r="Y22" i="1"/>
  <c r="Y20" i="1"/>
  <c r="Y19" i="1"/>
  <c r="Y18" i="1"/>
  <c r="Y17" i="1"/>
  <c r="Y16" i="1"/>
  <c r="Y15" i="1"/>
  <c r="Y14" i="1"/>
  <c r="Y13" i="1"/>
  <c r="Y12" i="1"/>
  <c r="Y11" i="1"/>
  <c r="Y10" i="1"/>
  <c r="Y9" i="1"/>
  <c r="Y7" i="1"/>
  <c r="Y6" i="1"/>
  <c r="Y8" i="1"/>
  <c r="T28" i="1"/>
  <c r="T22" i="1"/>
  <c r="T12" i="1"/>
  <c r="T7" i="1"/>
  <c r="T6" i="1"/>
  <c r="T8" i="1"/>
  <c r="T21" i="1"/>
  <c r="T14" i="1"/>
  <c r="T15" i="1"/>
  <c r="AP35" i="1" l="1"/>
  <c r="BB33" i="1"/>
  <c r="AP13" i="1"/>
  <c r="AP29" i="1"/>
  <c r="AP21" i="1"/>
  <c r="AP10" i="1"/>
  <c r="AP18" i="1"/>
  <c r="AP26" i="1"/>
  <c r="Z12" i="1"/>
  <c r="AP14" i="1"/>
  <c r="AP22" i="1"/>
  <c r="AP30" i="1"/>
  <c r="AP8" i="1"/>
  <c r="Z28" i="1"/>
  <c r="AP7" i="1"/>
  <c r="AP6" i="1"/>
  <c r="AP16" i="1"/>
  <c r="AP24" i="1"/>
  <c r="AP15" i="1"/>
  <c r="AP23" i="1"/>
  <c r="AP31" i="1"/>
  <c r="BB31" i="1" s="1"/>
  <c r="AP9" i="1"/>
  <c r="AP17" i="1"/>
  <c r="AP25" i="1"/>
  <c r="AP32" i="1"/>
  <c r="Z21" i="1"/>
  <c r="Z8" i="1"/>
  <c r="Z22" i="1"/>
  <c r="AP11" i="1"/>
  <c r="AP19" i="1"/>
  <c r="AP27" i="1"/>
  <c r="Z6" i="1"/>
  <c r="Z7" i="1"/>
  <c r="AP12" i="1"/>
  <c r="AP20" i="1"/>
  <c r="AP28" i="1"/>
  <c r="AP36" i="1"/>
  <c r="Z15" i="1"/>
  <c r="T9" i="1"/>
  <c r="T11" i="1"/>
  <c r="T10" i="1"/>
  <c r="Z10" i="1" s="1"/>
  <c r="T18" i="1"/>
  <c r="Z18" i="1" s="1"/>
  <c r="T13" i="1"/>
  <c r="T16" i="1"/>
  <c r="Z16" i="1" s="1"/>
  <c r="T17" i="1"/>
  <c r="Z17" i="1" s="1"/>
  <c r="T19" i="1"/>
  <c r="Z19" i="1" s="1"/>
  <c r="T25" i="1"/>
  <c r="Z25" i="1" s="1"/>
  <c r="T35" i="1"/>
  <c r="Z35" i="1" s="1"/>
  <c r="T26" i="1"/>
  <c r="Z26" i="1" s="1"/>
  <c r="Z24" i="1"/>
  <c r="BB24" i="1" s="1"/>
  <c r="T20" i="1"/>
  <c r="Z20" i="1" s="1"/>
  <c r="T32" i="1"/>
  <c r="Z32" i="1" s="1"/>
  <c r="T29" i="1"/>
  <c r="Z29" i="1" s="1"/>
  <c r="T23" i="1"/>
  <c r="Z23" i="1" s="1"/>
  <c r="T30" i="1"/>
  <c r="Z30" i="1" s="1"/>
  <c r="T27" i="1"/>
  <c r="Z27" i="1" s="1"/>
  <c r="T36" i="1"/>
  <c r="Z36" i="1" s="1"/>
  <c r="BB35" i="1" l="1"/>
  <c r="BB30" i="1"/>
  <c r="BB29" i="1"/>
  <c r="BB21" i="1"/>
  <c r="BB20" i="1"/>
  <c r="BB8" i="1"/>
  <c r="BB16" i="1"/>
  <c r="BB36" i="1"/>
  <c r="BB13" i="1"/>
  <c r="BB26" i="1"/>
  <c r="BB6" i="1"/>
  <c r="BB15" i="1"/>
  <c r="BB12" i="1"/>
  <c r="BB25" i="1"/>
  <c r="BB18" i="1"/>
  <c r="BB22" i="1"/>
  <c r="BB10" i="1"/>
  <c r="BB14" i="1"/>
  <c r="BB7" i="1"/>
  <c r="BB32" i="1"/>
  <c r="BB27" i="1"/>
  <c r="BB11" i="1"/>
  <c r="BB28" i="1"/>
  <c r="BB23" i="1"/>
  <c r="BB19" i="1"/>
  <c r="BB17" i="1"/>
  <c r="Z9" i="1"/>
  <c r="BB9" i="1" s="1"/>
</calcChain>
</file>

<file path=xl/sharedStrings.xml><?xml version="1.0" encoding="utf-8"?>
<sst xmlns="http://schemas.openxmlformats.org/spreadsheetml/2006/main" count="216" uniqueCount="132">
  <si>
    <t>Номер прослушивания</t>
  </si>
  <si>
    <t>Год рождения</t>
  </si>
  <si>
    <t>Номер кольца</t>
  </si>
  <si>
    <t>Владелец</t>
  </si>
  <si>
    <t>ФИО</t>
  </si>
  <si>
    <t>Город</t>
  </si>
  <si>
    <t>Заводчик</t>
  </si>
  <si>
    <t>Место</t>
  </si>
  <si>
    <t>Окрас птицы</t>
  </si>
  <si>
    <t>Рычки</t>
  </si>
  <si>
    <t>Упоры</t>
  </si>
  <si>
    <t>Запевка</t>
  </si>
  <si>
    <t>Россыпи</t>
  </si>
  <si>
    <t>Овсянки</t>
  </si>
  <si>
    <t>Вставные</t>
  </si>
  <si>
    <t>Синицы</t>
  </si>
  <si>
    <t>Отбои</t>
  </si>
  <si>
    <t>Отрицательные баллы</t>
  </si>
  <si>
    <t>Итоговая оценка за исполнение колен песни</t>
  </si>
  <si>
    <t>Общая сумма баллов за песню</t>
  </si>
  <si>
    <t>ИТОГО положительных баллов</t>
  </si>
  <si>
    <t>ИТОГО отрицательных баллов</t>
  </si>
  <si>
    <t>Павлово</t>
  </si>
  <si>
    <t>Трещетки</t>
  </si>
  <si>
    <t>Шкала орнитологической оценки</t>
  </si>
  <si>
    <t>1. Голос</t>
  </si>
  <si>
    <t>Смирнов Александр Владимирович</t>
  </si>
  <si>
    <t>2019</t>
  </si>
  <si>
    <t>Курск</t>
  </si>
  <si>
    <t>зеленый</t>
  </si>
  <si>
    <t>Грасарчук Александр Юрьевич</t>
  </si>
  <si>
    <t>Москва</t>
  </si>
  <si>
    <t>белый</t>
  </si>
  <si>
    <t>Гришаков Юрий Александрович</t>
  </si>
  <si>
    <t>3. Свистовые-флейтовые колена</t>
  </si>
  <si>
    <t>2. Трелевые колена (ударные)</t>
  </si>
  <si>
    <t>4.Переходные колена, имитации</t>
  </si>
  <si>
    <t>5. Виртуозность</t>
  </si>
  <si>
    <t>6. Музыкальная композиция</t>
  </si>
  <si>
    <t>7. Общее впечатление</t>
  </si>
  <si>
    <t>Общая сумма полож.баллов</t>
  </si>
  <si>
    <t>1.Чавканье</t>
  </si>
  <si>
    <t>Общая сумма отрицат. баллов</t>
  </si>
  <si>
    <t>Итого баллов орнитологической оценки</t>
  </si>
  <si>
    <t>Цельная структура песни</t>
  </si>
  <si>
    <t>Плавность, гармоничность</t>
  </si>
  <si>
    <t>Непринужденность, уверенность</t>
  </si>
  <si>
    <t>Повторение</t>
  </si>
  <si>
    <t>Стабильность</t>
  </si>
  <si>
    <t>Дисквалификация</t>
  </si>
  <si>
    <t>2. Рычки, трещетка</t>
  </si>
  <si>
    <t>3.Булькотка</t>
  </si>
  <si>
    <t>4.Резкие громкие звуки</t>
  </si>
  <si>
    <t>5. Торопливость</t>
  </si>
  <si>
    <t>6. Затяжки</t>
  </si>
  <si>
    <t>Сводная оценочная таблица XVI весеннего конкурса ФПРК 06.03.2021 г.</t>
  </si>
  <si>
    <t>Положительные баллы</t>
  </si>
  <si>
    <t>Деханов Илья</t>
  </si>
  <si>
    <t>СПб</t>
  </si>
  <si>
    <t>2020</t>
  </si>
  <si>
    <t>Трубицин Константин</t>
  </si>
  <si>
    <t>070</t>
  </si>
  <si>
    <t>067</t>
  </si>
  <si>
    <t>Коверзнев Юрий</t>
  </si>
  <si>
    <t>44</t>
  </si>
  <si>
    <t>Кузьмин Алексей Викторович</t>
  </si>
  <si>
    <t>1662</t>
  </si>
  <si>
    <t>Завьялов Александр Вячеславович</t>
  </si>
  <si>
    <t>Самара</t>
  </si>
  <si>
    <t>Сиротин Владимир Сергеевич</t>
  </si>
  <si>
    <t>Соболев С.В.</t>
  </si>
  <si>
    <t>Савинкин Дмитрий Михайлович</t>
  </si>
  <si>
    <t>Агеев Виталий Геннадьевич</t>
  </si>
  <si>
    <t>1073</t>
  </si>
  <si>
    <t>Хрипунков Олег Юрьевич</t>
  </si>
  <si>
    <t>Волгоград</t>
  </si>
  <si>
    <t>лимонный</t>
  </si>
  <si>
    <t>557</t>
  </si>
  <si>
    <t>Общество восстановления и развития русской породы певчих канареек овсяночного напева</t>
  </si>
  <si>
    <t>128</t>
  </si>
  <si>
    <t>1219</t>
  </si>
  <si>
    <t>190</t>
  </si>
  <si>
    <t>Морозов Владимир Анатольевич</t>
  </si>
  <si>
    <t>Белгород</t>
  </si>
  <si>
    <t>пестрый</t>
  </si>
  <si>
    <t>Щеголев Дмитрий Сергеевич</t>
  </si>
  <si>
    <t>0110</t>
  </si>
  <si>
    <t>Дьяконов Семен Борисович</t>
  </si>
  <si>
    <t>пестрый хохлатый</t>
  </si>
  <si>
    <t>б/к</t>
  </si>
  <si>
    <t>Деханов</t>
  </si>
  <si>
    <t>0568</t>
  </si>
  <si>
    <t>Леонов Иван Игоревич</t>
  </si>
  <si>
    <t>желтый</t>
  </si>
  <si>
    <t>3005</t>
  </si>
  <si>
    <t>Кожевников Андрей</t>
  </si>
  <si>
    <t>529</t>
  </si>
  <si>
    <t>Кузьмина Полина Алексеевна</t>
  </si>
  <si>
    <t>005</t>
  </si>
  <si>
    <t>зеленый чубатый</t>
  </si>
  <si>
    <t>М1393</t>
  </si>
  <si>
    <t>Егорьевск</t>
  </si>
  <si>
    <t>Миникаев Вакиф Вакифович</t>
  </si>
  <si>
    <t>Казань</t>
  </si>
  <si>
    <t>Салтыков Дмитрий Валерьевич</t>
  </si>
  <si>
    <t>2018</t>
  </si>
  <si>
    <t>Шкала оценки музыкальности</t>
  </si>
  <si>
    <t>1. Вариативность громкости голоса</t>
  </si>
  <si>
    <t>2. Мягкость звучания (тембр)</t>
  </si>
  <si>
    <t>3. Голосовой диапазон</t>
  </si>
  <si>
    <t>4. Виртуозность, артистичность</t>
  </si>
  <si>
    <t>5. Артикуляция</t>
  </si>
  <si>
    <t>6. Раскладистость</t>
  </si>
  <si>
    <t>7. Композиция</t>
  </si>
  <si>
    <t>8. Самоотдача певца</t>
  </si>
  <si>
    <t>9. Разнообразие колен</t>
  </si>
  <si>
    <t>10. Общее впечатление</t>
  </si>
  <si>
    <t>Итого баллов оценки музыкальности</t>
  </si>
  <si>
    <t>Кузьмина Василиса Алексеевна</t>
  </si>
  <si>
    <t>Меркулов Василий Васильевич</t>
  </si>
  <si>
    <t>белясый</t>
  </si>
  <si>
    <t>Лаврищев Александр</t>
  </si>
  <si>
    <t>Елец</t>
  </si>
  <si>
    <t>0355</t>
  </si>
  <si>
    <t>Снялся</t>
  </si>
  <si>
    <t>Ярославль</t>
  </si>
  <si>
    <t>1 место -техническая оценка</t>
  </si>
  <si>
    <t>2 место - орнитологов</t>
  </si>
  <si>
    <t>1 место - орнитологов, 3 место - музыкальное</t>
  </si>
  <si>
    <t>не пропел</t>
  </si>
  <si>
    <t>3 место - техническая оценка,              3 место - орнитологов, 2 место - музыкальное</t>
  </si>
  <si>
    <t>2 место - техническая оценка,                1 место - музыкальное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</si>
</sst>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4" fontId="0" fillId="0" borderId="0" xfId="0" applyNumberFormat="1"/>
    <xf numFmtId="0" fontId="6" fillId="0" borderId="0" xfId="0" applyFont="1"/>
    <xf numFmtId="0" fontId="0" fillId="0" borderId="0" xfId="0" applyAlignment="1">
      <alignment horizontal="right"/>
    </xf>
    <xf numFmtId="0" fontId="5" fillId="0" borderId="0" xfId="0" applyFont="1"/>
    <xf numFmtId="0" fontId="6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8" fillId="0" borderId="2" xfId="0" applyFont="1" applyBorder="1"/>
    <xf numFmtId="0" fontId="8" fillId="0" borderId="2" xfId="0" applyFont="1" applyBorder="1" applyAlignment="1">
      <alignment horizontal="right"/>
    </xf>
    <xf numFmtId="0" fontId="7" fillId="0" borderId="5" xfId="0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top" wrapText="1"/>
    </xf>
    <xf numFmtId="4" fontId="8" fillId="0" borderId="11" xfId="0" applyNumberFormat="1" applyFont="1" applyBorder="1"/>
    <xf numFmtId="4" fontId="0" fillId="0" borderId="0" xfId="0" applyNumberFormat="1" applyBorder="1"/>
    <xf numFmtId="0" fontId="0" fillId="0" borderId="0" xfId="0" applyBorder="1"/>
    <xf numFmtId="1" fontId="3" fillId="2" borderId="4" xfId="0" applyNumberFormat="1" applyFont="1" applyFill="1" applyBorder="1" applyAlignment="1">
      <alignment horizontal="center" vertical="top"/>
    </xf>
    <xf numFmtId="0" fontId="0" fillId="2" borderId="4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center" vertical="top"/>
    </xf>
    <xf numFmtId="1" fontId="8" fillId="2" borderId="3" xfId="0" applyNumberFormat="1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 wrapText="1"/>
    </xf>
    <xf numFmtId="1" fontId="8" fillId="2" borderId="4" xfId="0" applyNumberFormat="1" applyFont="1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49" fontId="0" fillId="2" borderId="4" xfId="0" applyNumberFormat="1" applyFill="1" applyBorder="1" applyAlignment="1">
      <alignment horizontal="center" vertical="top"/>
    </xf>
    <xf numFmtId="1" fontId="0" fillId="2" borderId="4" xfId="0" applyNumberFormat="1" applyFill="1" applyBorder="1" applyAlignment="1">
      <alignment horizontal="center" vertical="top"/>
    </xf>
    <xf numFmtId="0" fontId="10" fillId="0" borderId="18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9" fillId="0" borderId="2" xfId="0" applyFont="1" applyBorder="1"/>
    <xf numFmtId="0" fontId="9" fillId="0" borderId="20" xfId="0" applyFont="1" applyBorder="1"/>
    <xf numFmtId="1" fontId="0" fillId="2" borderId="7" xfId="0" applyNumberFormat="1" applyFill="1" applyBorder="1" applyAlignment="1">
      <alignment horizontal="center" vertical="top"/>
    </xf>
    <xf numFmtId="0" fontId="9" fillId="0" borderId="1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1" fontId="10" fillId="0" borderId="6" xfId="0" applyNumberFormat="1" applyFont="1" applyBorder="1" applyAlignment="1">
      <alignment horizontal="center" vertical="top"/>
    </xf>
    <xf numFmtId="1" fontId="11" fillId="0" borderId="3" xfId="0" applyNumberFormat="1" applyFont="1" applyBorder="1" applyAlignment="1">
      <alignment horizontal="center" vertical="top"/>
    </xf>
    <xf numFmtId="1" fontId="11" fillId="0" borderId="8" xfId="0" applyNumberFormat="1" applyFont="1" applyBorder="1" applyAlignment="1">
      <alignment horizontal="center" vertical="top"/>
    </xf>
    <xf numFmtId="1" fontId="11" fillId="0" borderId="4" xfId="0" applyNumberFormat="1" applyFont="1" applyBorder="1" applyAlignment="1">
      <alignment horizontal="center" vertical="top"/>
    </xf>
    <xf numFmtId="1" fontId="6" fillId="2" borderId="15" xfId="0" applyNumberFormat="1" applyFont="1" applyFill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4" fontId="0" fillId="0" borderId="0" xfId="0" applyNumberFormat="1" applyAlignment="1">
      <alignment horizontal="center"/>
    </xf>
    <xf numFmtId="1" fontId="15" fillId="2" borderId="4" xfId="0" applyNumberFormat="1" applyFont="1" applyFill="1" applyBorder="1" applyAlignment="1">
      <alignment horizontal="center" vertical="top"/>
    </xf>
    <xf numFmtId="1" fontId="15" fillId="0" borderId="4" xfId="0" applyNumberFormat="1" applyFont="1" applyBorder="1" applyAlignment="1">
      <alignment horizontal="center" vertical="top"/>
    </xf>
    <xf numFmtId="1" fontId="15" fillId="0" borderId="13" xfId="0" applyNumberFormat="1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1" fontId="15" fillId="2" borderId="3" xfId="0" applyNumberFormat="1" applyFont="1" applyFill="1" applyBorder="1" applyAlignment="1">
      <alignment horizontal="center" vertical="top"/>
    </xf>
    <xf numFmtId="0" fontId="0" fillId="2" borderId="3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center" vertical="top"/>
    </xf>
    <xf numFmtId="1" fontId="10" fillId="0" borderId="15" xfId="0" applyNumberFormat="1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2" fillId="0" borderId="29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textRotation="180" wrapText="1"/>
    </xf>
    <xf numFmtId="0" fontId="10" fillId="0" borderId="30" xfId="0" applyFont="1" applyBorder="1"/>
    <xf numFmtId="0" fontId="8" fillId="0" borderId="29" xfId="0" applyFont="1" applyBorder="1" applyAlignment="1">
      <alignment horizontal="center" vertical="top"/>
    </xf>
    <xf numFmtId="3" fontId="8" fillId="0" borderId="29" xfId="0" applyNumberFormat="1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0" fillId="0" borderId="4" xfId="0" applyBorder="1"/>
    <xf numFmtId="4" fontId="0" fillId="0" borderId="4" xfId="0" applyNumberFormat="1" applyBorder="1"/>
    <xf numFmtId="0" fontId="10" fillId="2" borderId="4" xfId="0" applyFont="1" applyFill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vertical="top"/>
    </xf>
    <xf numFmtId="3" fontId="0" fillId="0" borderId="4" xfId="0" applyNumberFormat="1" applyBorder="1" applyAlignment="1">
      <alignment horizontal="center" vertical="top"/>
    </xf>
    <xf numFmtId="0" fontId="10" fillId="0" borderId="4" xfId="0" applyFont="1" applyBorder="1" applyAlignment="1">
      <alignment horizontal="center" vertical="top" wrapText="1"/>
    </xf>
    <xf numFmtId="0" fontId="16" fillId="2" borderId="3" xfId="0" applyFont="1" applyFill="1" applyBorder="1" applyAlignment="1">
      <alignment horizontal="left" vertical="top" wrapText="1"/>
    </xf>
    <xf numFmtId="0" fontId="2" fillId="0" borderId="29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3" fontId="8" fillId="0" borderId="29" xfId="0" applyNumberFormat="1" applyFont="1" applyBorder="1" applyAlignment="1">
      <alignment horizontal="center" vertical="top" wrapText="1"/>
    </xf>
    <xf numFmtId="3" fontId="1" fillId="0" borderId="29" xfId="0" applyNumberFormat="1" applyFont="1" applyBorder="1" applyAlignment="1">
      <alignment horizontal="center" vertical="top" wrapText="1"/>
    </xf>
    <xf numFmtId="3" fontId="8" fillId="2" borderId="3" xfId="0" applyNumberFormat="1" applyFont="1" applyFill="1" applyBorder="1" applyAlignment="1">
      <alignment horizontal="center" vertical="top"/>
    </xf>
    <xf numFmtId="0" fontId="0" fillId="0" borderId="4" xfId="0" applyBorder="1" applyAlignment="1"/>
    <xf numFmtId="1" fontId="1" fillId="2" borderId="3" xfId="0" applyNumberFormat="1" applyFont="1" applyFill="1" applyBorder="1" applyAlignment="1">
      <alignment horizontal="center" vertical="top"/>
    </xf>
    <xf numFmtId="1" fontId="1" fillId="2" borderId="4" xfId="0" applyNumberFormat="1" applyFont="1" applyFill="1" applyBorder="1" applyAlignment="1">
      <alignment horizontal="center" vertical="top"/>
    </xf>
    <xf numFmtId="0" fontId="9" fillId="0" borderId="29" xfId="0" applyFont="1" applyBorder="1" applyAlignment="1">
      <alignment horizontal="center" vertical="top" wrapText="1"/>
    </xf>
    <xf numFmtId="1" fontId="1" fillId="2" borderId="8" xfId="0" applyNumberFormat="1" applyFont="1" applyFill="1" applyBorder="1" applyAlignment="1">
      <alignment horizontal="center" vertical="top"/>
    </xf>
    <xf numFmtId="1" fontId="1" fillId="2" borderId="7" xfId="0" applyNumberFormat="1" applyFont="1" applyFill="1" applyBorder="1" applyAlignment="1">
      <alignment horizontal="center" vertical="top"/>
    </xf>
    <xf numFmtId="0" fontId="1" fillId="0" borderId="4" xfId="0" applyFont="1" applyBorder="1" applyAlignment="1"/>
    <xf numFmtId="1" fontId="10" fillId="0" borderId="4" xfId="0" applyNumberFormat="1" applyFont="1" applyBorder="1" applyAlignment="1">
      <alignment horizontal="center" vertical="top" wrapText="1"/>
    </xf>
    <xf numFmtId="1" fontId="1" fillId="0" borderId="29" xfId="0" applyNumberFormat="1" applyFont="1" applyBorder="1" applyAlignment="1">
      <alignment horizontal="center" vertical="top" wrapText="1"/>
    </xf>
    <xf numFmtId="1" fontId="9" fillId="0" borderId="29" xfId="0" applyNumberFormat="1" applyFont="1" applyBorder="1" applyAlignment="1">
      <alignment horizontal="center" vertical="top" wrapText="1"/>
    </xf>
    <xf numFmtId="1" fontId="10" fillId="3" borderId="15" xfId="0" applyNumberFormat="1" applyFont="1" applyFill="1" applyBorder="1" applyAlignment="1">
      <alignment horizontal="center" vertical="top"/>
    </xf>
    <xf numFmtId="1" fontId="10" fillId="4" borderId="15" xfId="0" applyNumberFormat="1" applyFont="1" applyFill="1" applyBorder="1" applyAlignment="1">
      <alignment horizontal="center" vertical="top"/>
    </xf>
    <xf numFmtId="1" fontId="10" fillId="5" borderId="15" xfId="0" applyNumberFormat="1" applyFont="1" applyFill="1" applyBorder="1" applyAlignment="1">
      <alignment horizontal="center" vertical="top"/>
    </xf>
    <xf numFmtId="1" fontId="6" fillId="5" borderId="15" xfId="0" applyNumberFormat="1" applyFont="1" applyFill="1" applyBorder="1" applyAlignment="1">
      <alignment horizontal="center" vertical="top"/>
    </xf>
    <xf numFmtId="0" fontId="10" fillId="2" borderId="27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1" fontId="10" fillId="2" borderId="4" xfId="0" applyNumberFormat="1" applyFont="1" applyFill="1" applyBorder="1" applyAlignment="1">
      <alignment horizontal="center" vertical="top" wrapText="1"/>
    </xf>
    <xf numFmtId="1" fontId="6" fillId="4" borderId="15" xfId="0" applyNumberFormat="1" applyFont="1" applyFill="1" applyBorder="1" applyAlignment="1">
      <alignment horizontal="center" vertical="top"/>
    </xf>
    <xf numFmtId="1" fontId="6" fillId="3" borderId="15" xfId="0" applyNumberFormat="1" applyFont="1" applyFill="1" applyBorder="1" applyAlignment="1">
      <alignment horizontal="center" vertical="top"/>
    </xf>
    <xf numFmtId="3" fontId="8" fillId="6" borderId="3" xfId="0" applyNumberFormat="1" applyFont="1" applyFill="1" applyBorder="1" applyAlignment="1">
      <alignment horizontal="center" vertical="top"/>
    </xf>
    <xf numFmtId="1" fontId="10" fillId="2" borderId="15" xfId="0" applyNumberFormat="1" applyFont="1" applyFill="1" applyBorder="1" applyAlignment="1">
      <alignment horizontal="center" vertical="top"/>
    </xf>
    <xf numFmtId="1" fontId="0" fillId="0" borderId="4" xfId="0" applyNumberFormat="1" applyBorder="1" applyAlignment="1">
      <alignment horizontal="center" vertical="top"/>
    </xf>
    <xf numFmtId="1" fontId="3" fillId="2" borderId="4" xfId="0" applyNumberFormat="1" applyFont="1" applyFill="1" applyBorder="1" applyAlignment="1">
      <alignment horizontal="center" vertical="top" wrapText="1"/>
    </xf>
    <xf numFmtId="1" fontId="8" fillId="6" borderId="4" xfId="0" applyNumberFormat="1" applyFont="1" applyFill="1" applyBorder="1" applyAlignment="1">
      <alignment horizontal="center" vertical="top"/>
    </xf>
    <xf numFmtId="1" fontId="8" fillId="7" borderId="4" xfId="0" applyNumberFormat="1" applyFont="1" applyFill="1" applyBorder="1" applyAlignment="1">
      <alignment horizontal="center" vertical="top"/>
    </xf>
    <xf numFmtId="0" fontId="9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2" xfId="0" applyFont="1" applyBorder="1" applyAlignment="1"/>
    <xf numFmtId="0" fontId="6" fillId="0" borderId="14" xfId="0" applyFont="1" applyBorder="1" applyAlignment="1">
      <alignment horizontal="center" vertical="top" textRotation="180" wrapText="1"/>
    </xf>
    <xf numFmtId="0" fontId="6" fillId="0" borderId="2" xfId="0" applyFont="1" applyBorder="1" applyAlignment="1">
      <alignment horizontal="center" vertical="top" textRotation="180" wrapText="1"/>
    </xf>
    <xf numFmtId="0" fontId="13" fillId="0" borderId="14" xfId="0" applyFont="1" applyBorder="1" applyAlignment="1">
      <alignment horizontal="center" vertical="top" textRotation="180" wrapText="1"/>
    </xf>
    <xf numFmtId="0" fontId="13" fillId="0" borderId="2" xfId="0" applyFont="1" applyBorder="1" applyAlignment="1">
      <alignment horizontal="center" vertical="top" textRotation="180" wrapText="1"/>
    </xf>
    <xf numFmtId="4" fontId="7" fillId="0" borderId="14" xfId="0" applyNumberFormat="1" applyFont="1" applyBorder="1" applyAlignment="1">
      <alignment horizontal="center" vertical="top" textRotation="180" wrapText="1"/>
    </xf>
    <xf numFmtId="0" fontId="0" fillId="0" borderId="2" xfId="0" applyBorder="1" applyAlignment="1">
      <alignment textRotation="180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4" fontId="7" fillId="0" borderId="26" xfId="0" applyNumberFormat="1" applyFont="1" applyBorder="1" applyAlignment="1">
      <alignment horizontal="center" vertical="top" textRotation="180" wrapText="1"/>
    </xf>
    <xf numFmtId="0" fontId="0" fillId="0" borderId="20" xfId="0" applyBorder="1" applyAlignment="1">
      <alignment textRotation="180" wrapText="1"/>
    </xf>
    <xf numFmtId="4" fontId="7" fillId="0" borderId="21" xfId="0" applyNumberFormat="1" applyFont="1" applyBorder="1" applyAlignment="1">
      <alignment horizontal="center" vertical="top" textRotation="180" wrapText="1"/>
    </xf>
    <xf numFmtId="0" fontId="0" fillId="0" borderId="22" xfId="0" applyBorder="1" applyAlignment="1">
      <alignment textRotation="180" wrapText="1"/>
    </xf>
    <xf numFmtId="0" fontId="0" fillId="0" borderId="22" xfId="0" applyBorder="1" applyAlignment="1">
      <alignment horizontal="center" textRotation="180" wrapText="1"/>
    </xf>
    <xf numFmtId="4" fontId="7" fillId="0" borderId="23" xfId="0" applyNumberFormat="1" applyFont="1" applyBorder="1" applyAlignment="1">
      <alignment horizontal="center" vertical="top" textRotation="179" wrapText="1"/>
    </xf>
    <xf numFmtId="0" fontId="0" fillId="0" borderId="16" xfId="0" applyBorder="1" applyAlignment="1">
      <alignment textRotation="179" wrapText="1"/>
    </xf>
    <xf numFmtId="4" fontId="7" fillId="0" borderId="14" xfId="0" applyNumberFormat="1" applyFont="1" applyBorder="1" applyAlignment="1">
      <alignment vertical="center" textRotation="180" wrapText="1"/>
    </xf>
    <xf numFmtId="4" fontId="7" fillId="0" borderId="2" xfId="0" applyNumberFormat="1" applyFont="1" applyBorder="1" applyAlignment="1">
      <alignment vertical="center" textRotation="180" wrapText="1"/>
    </xf>
    <xf numFmtId="0" fontId="14" fillId="0" borderId="14" xfId="0" applyFont="1" applyBorder="1" applyAlignment="1">
      <alignment horizontal="center" vertical="top" textRotation="180" wrapText="1"/>
    </xf>
    <xf numFmtId="0" fontId="14" fillId="0" borderId="2" xfId="0" applyFont="1" applyBorder="1" applyAlignment="1">
      <alignment horizontal="center" vertical="top" textRotation="180" wrapText="1"/>
    </xf>
    <xf numFmtId="0" fontId="12" fillId="0" borderId="14" xfId="0" applyFont="1" applyBorder="1" applyAlignment="1">
      <alignment horizontal="center" vertical="top" textRotation="180" wrapText="1"/>
    </xf>
    <xf numFmtId="0" fontId="12" fillId="0" borderId="2" xfId="0" applyFont="1" applyBorder="1" applyAlignment="1">
      <alignment horizontal="center" vertical="top" textRotation="180" wrapText="1"/>
    </xf>
    <xf numFmtId="0" fontId="10" fillId="0" borderId="1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/>
    <xf numFmtId="4" fontId="7" fillId="0" borderId="31" xfId="0" applyNumberFormat="1" applyFont="1" applyBorder="1" applyAlignment="1">
      <alignment horizontal="center" vertical="top" wrapText="1"/>
    </xf>
    <xf numFmtId="4" fontId="7" fillId="0" borderId="32" xfId="0" applyNumberFormat="1" applyFont="1" applyBorder="1" applyAlignment="1">
      <alignment horizontal="center" vertical="top" wrapText="1"/>
    </xf>
    <xf numFmtId="4" fontId="7" fillId="0" borderId="14" xfId="0" applyNumberFormat="1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top" textRotation="180" wrapText="1"/>
    </xf>
    <xf numFmtId="0" fontId="0" fillId="0" borderId="2" xfId="0" applyBorder="1" applyAlignment="1">
      <alignment vertical="center" textRotation="18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36"/>
  <sheetViews>
    <sheetView tabSelected="1" workbookViewId="0">
      <selection activeCell="A21" sqref="A21"/>
    </sheetView>
  </sheetViews>
  <sheetFormatPr defaultRowHeight="14.4" x14ac:dyDescent="0.3"/>
  <cols>
    <col min="1" max="1" width="17.109375" customWidth="1"/>
    <col min="2" max="2" width="16.6640625" customWidth="1"/>
    <col min="3" max="3" width="13.44140625" customWidth="1"/>
    <col min="4" max="4" width="15" customWidth="1"/>
    <col min="5" max="5" width="12.6640625" customWidth="1"/>
    <col min="6" max="6" width="14.6640625" style="3" customWidth="1"/>
    <col min="7" max="7" width="11.44140625" customWidth="1"/>
    <col min="8" max="8" width="12.109375" style="1" customWidth="1"/>
    <col min="9" max="9" width="4.44140625" style="1" customWidth="1"/>
    <col min="10" max="11" width="4.88671875" style="1" customWidth="1"/>
    <col min="12" max="12" width="4.6640625" style="1" customWidth="1"/>
    <col min="13" max="13" width="4.5546875" style="1" customWidth="1"/>
    <col min="14" max="14" width="6.21875" style="1" customWidth="1"/>
    <col min="15" max="15" width="5.6640625" style="1" customWidth="1"/>
    <col min="16" max="18" width="6.33203125" style="1" customWidth="1"/>
    <col min="19" max="19" width="7" style="1" customWidth="1"/>
    <col min="20" max="20" width="9" style="1" customWidth="1"/>
    <col min="21" max="21" width="6.5546875" style="1" customWidth="1"/>
    <col min="22" max="22" width="7.109375" style="1" customWidth="1"/>
    <col min="23" max="23" width="5.6640625" style="1" customWidth="1"/>
    <col min="24" max="24" width="7.6640625" style="1" customWidth="1"/>
    <col min="25" max="25" width="10.44140625" style="13" customWidth="1"/>
    <col min="26" max="26" width="15.33203125" customWidth="1"/>
    <col min="27" max="27" width="7" customWidth="1"/>
    <col min="28" max="28" width="8" customWidth="1"/>
    <col min="29" max="29" width="7" customWidth="1"/>
    <col min="30" max="40" width="6.5546875" customWidth="1"/>
    <col min="41" max="41" width="6.33203125" customWidth="1"/>
    <col min="42" max="42" width="15.109375" style="2" customWidth="1"/>
    <col min="43" max="43" width="7" customWidth="1"/>
    <col min="44" max="44" width="8" customWidth="1"/>
    <col min="45" max="45" width="7" customWidth="1"/>
    <col min="46" max="52" width="6.5546875" customWidth="1"/>
    <col min="53" max="53" width="15.109375" style="2" customWidth="1"/>
    <col min="54" max="54" width="14.33203125" customWidth="1"/>
    <col min="55" max="55" width="12.6640625" customWidth="1"/>
  </cols>
  <sheetData>
    <row r="1" spans="1:55" ht="15.6" x14ac:dyDescent="0.3">
      <c r="B1" s="131" t="s">
        <v>55</v>
      </c>
      <c r="C1" s="131"/>
      <c r="D1" s="131"/>
      <c r="E1" s="131"/>
      <c r="F1" s="131"/>
      <c r="G1" s="131"/>
      <c r="H1" s="131"/>
      <c r="I1" s="131"/>
    </row>
    <row r="2" spans="1:55" ht="15" thickBot="1" x14ac:dyDescent="0.35">
      <c r="H2" s="42"/>
    </row>
    <row r="3" spans="1:55" s="5" customFormat="1" ht="37.799999999999997" customHeight="1" x14ac:dyDescent="0.3">
      <c r="A3" s="6" t="s">
        <v>0</v>
      </c>
      <c r="B3" s="139" t="s">
        <v>3</v>
      </c>
      <c r="C3" s="140"/>
      <c r="D3" s="139" t="s">
        <v>6</v>
      </c>
      <c r="E3" s="140"/>
      <c r="F3" s="6" t="s">
        <v>8</v>
      </c>
      <c r="G3" s="6" t="s">
        <v>1</v>
      </c>
      <c r="H3" s="7" t="s">
        <v>2</v>
      </c>
      <c r="I3" s="114" t="s">
        <v>56</v>
      </c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4" t="s">
        <v>17</v>
      </c>
      <c r="V3" s="115"/>
      <c r="W3" s="115"/>
      <c r="X3" s="115"/>
      <c r="Y3" s="115"/>
      <c r="Z3" s="105" t="s">
        <v>18</v>
      </c>
      <c r="AA3" s="103" t="s">
        <v>24</v>
      </c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5" t="s">
        <v>43</v>
      </c>
      <c r="AQ3" s="103" t="s">
        <v>106</v>
      </c>
      <c r="AR3" s="104"/>
      <c r="AS3" s="104"/>
      <c r="AT3" s="104"/>
      <c r="AU3" s="104"/>
      <c r="AV3" s="104"/>
      <c r="AW3" s="104"/>
      <c r="AX3" s="104"/>
      <c r="AY3" s="104"/>
      <c r="AZ3" s="104"/>
      <c r="BA3" s="105" t="s">
        <v>117</v>
      </c>
      <c r="BB3" s="129" t="s">
        <v>19</v>
      </c>
      <c r="BC3" s="26" t="s">
        <v>7</v>
      </c>
    </row>
    <row r="4" spans="1:55" s="5" customFormat="1" ht="21" customHeight="1" x14ac:dyDescent="0.3">
      <c r="A4" s="10"/>
      <c r="B4" s="132" t="s">
        <v>4</v>
      </c>
      <c r="C4" s="132" t="s">
        <v>5</v>
      </c>
      <c r="D4" s="132" t="s">
        <v>4</v>
      </c>
      <c r="E4" s="132" t="s">
        <v>5</v>
      </c>
      <c r="F4" s="10"/>
      <c r="G4" s="10"/>
      <c r="H4" s="11"/>
      <c r="I4" s="118" t="s">
        <v>11</v>
      </c>
      <c r="J4" s="118" t="s">
        <v>12</v>
      </c>
      <c r="K4" s="121" t="s">
        <v>13</v>
      </c>
      <c r="L4" s="112" t="s">
        <v>15</v>
      </c>
      <c r="M4" s="112" t="s">
        <v>14</v>
      </c>
      <c r="N4" s="112" t="s">
        <v>16</v>
      </c>
      <c r="O4" s="112" t="s">
        <v>44</v>
      </c>
      <c r="P4" s="123" t="s">
        <v>45</v>
      </c>
      <c r="Q4" s="123" t="s">
        <v>46</v>
      </c>
      <c r="R4" s="123" t="s">
        <v>47</v>
      </c>
      <c r="S4" s="123" t="s">
        <v>48</v>
      </c>
      <c r="T4" s="137" t="s">
        <v>20</v>
      </c>
      <c r="U4" s="116" t="s">
        <v>10</v>
      </c>
      <c r="V4" s="118" t="s">
        <v>9</v>
      </c>
      <c r="W4" s="118" t="s">
        <v>23</v>
      </c>
      <c r="X4" s="118" t="s">
        <v>49</v>
      </c>
      <c r="Y4" s="135" t="s">
        <v>21</v>
      </c>
      <c r="Z4" s="106"/>
      <c r="AA4" s="108" t="s">
        <v>25</v>
      </c>
      <c r="AB4" s="108" t="s">
        <v>35</v>
      </c>
      <c r="AC4" s="108" t="s">
        <v>34</v>
      </c>
      <c r="AD4" s="108" t="s">
        <v>36</v>
      </c>
      <c r="AE4" s="108" t="s">
        <v>37</v>
      </c>
      <c r="AF4" s="108" t="s">
        <v>38</v>
      </c>
      <c r="AG4" s="108" t="s">
        <v>39</v>
      </c>
      <c r="AH4" s="127" t="s">
        <v>40</v>
      </c>
      <c r="AI4" s="110" t="s">
        <v>41</v>
      </c>
      <c r="AJ4" s="110" t="s">
        <v>50</v>
      </c>
      <c r="AK4" s="110" t="s">
        <v>51</v>
      </c>
      <c r="AL4" s="110" t="s">
        <v>52</v>
      </c>
      <c r="AM4" s="110" t="s">
        <v>53</v>
      </c>
      <c r="AN4" s="110" t="s">
        <v>54</v>
      </c>
      <c r="AO4" s="125" t="s">
        <v>42</v>
      </c>
      <c r="AP4" s="106"/>
      <c r="AQ4" s="108" t="s">
        <v>107</v>
      </c>
      <c r="AR4" s="108" t="s">
        <v>108</v>
      </c>
      <c r="AS4" s="108" t="s">
        <v>109</v>
      </c>
      <c r="AT4" s="108" t="s">
        <v>110</v>
      </c>
      <c r="AU4" s="108" t="s">
        <v>111</v>
      </c>
      <c r="AV4" s="108" t="s">
        <v>112</v>
      </c>
      <c r="AW4" s="108" t="s">
        <v>113</v>
      </c>
      <c r="AX4" s="110" t="s">
        <v>114</v>
      </c>
      <c r="AY4" s="110" t="s">
        <v>115</v>
      </c>
      <c r="AZ4" s="110" t="s">
        <v>116</v>
      </c>
      <c r="BA4" s="106"/>
      <c r="BB4" s="130"/>
      <c r="BC4" s="27"/>
    </row>
    <row r="5" spans="1:55" ht="99" customHeight="1" thickBot="1" x14ac:dyDescent="0.35">
      <c r="A5" s="8"/>
      <c r="B5" s="133"/>
      <c r="C5" s="133"/>
      <c r="D5" s="133"/>
      <c r="E5" s="133"/>
      <c r="F5" s="9"/>
      <c r="G5" s="8"/>
      <c r="H5" s="12"/>
      <c r="I5" s="119"/>
      <c r="J5" s="120"/>
      <c r="K5" s="122"/>
      <c r="L5" s="113"/>
      <c r="M5" s="113"/>
      <c r="N5" s="113"/>
      <c r="O5" s="141"/>
      <c r="P5" s="124"/>
      <c r="Q5" s="142"/>
      <c r="R5" s="142"/>
      <c r="S5" s="124"/>
      <c r="T5" s="138"/>
      <c r="U5" s="117"/>
      <c r="V5" s="119"/>
      <c r="W5" s="119"/>
      <c r="X5" s="119"/>
      <c r="Y5" s="136"/>
      <c r="Z5" s="134"/>
      <c r="AA5" s="109"/>
      <c r="AB5" s="109"/>
      <c r="AC5" s="109"/>
      <c r="AD5" s="109"/>
      <c r="AE5" s="109"/>
      <c r="AF5" s="109"/>
      <c r="AG5" s="109"/>
      <c r="AH5" s="128"/>
      <c r="AI5" s="111"/>
      <c r="AJ5" s="111"/>
      <c r="AK5" s="111"/>
      <c r="AL5" s="111"/>
      <c r="AM5" s="111"/>
      <c r="AN5" s="111"/>
      <c r="AO5" s="126"/>
      <c r="AP5" s="107"/>
      <c r="AQ5" s="109"/>
      <c r="AR5" s="109"/>
      <c r="AS5" s="109"/>
      <c r="AT5" s="109"/>
      <c r="AU5" s="109"/>
      <c r="AV5" s="109"/>
      <c r="AW5" s="109"/>
      <c r="AX5" s="111"/>
      <c r="AY5" s="111"/>
      <c r="AZ5" s="111"/>
      <c r="BA5" s="107"/>
      <c r="BB5" s="28"/>
      <c r="BC5" s="29"/>
    </row>
    <row r="6" spans="1:55" s="2" customFormat="1" ht="49.8" customHeight="1" x14ac:dyDescent="0.3">
      <c r="A6" s="54">
        <v>1</v>
      </c>
      <c r="B6" s="55" t="s">
        <v>82</v>
      </c>
      <c r="C6" s="61" t="s">
        <v>83</v>
      </c>
      <c r="D6" s="56"/>
      <c r="E6" s="56"/>
      <c r="F6" s="59" t="s">
        <v>84</v>
      </c>
      <c r="G6" s="59">
        <v>2020</v>
      </c>
      <c r="H6" s="60">
        <v>2725</v>
      </c>
      <c r="I6" s="71">
        <v>8</v>
      </c>
      <c r="J6" s="72">
        <v>4</v>
      </c>
      <c r="K6" s="72">
        <v>11</v>
      </c>
      <c r="L6" s="72">
        <v>6</v>
      </c>
      <c r="M6" s="72">
        <v>5</v>
      </c>
      <c r="N6" s="72">
        <v>8</v>
      </c>
      <c r="O6" s="73">
        <v>2</v>
      </c>
      <c r="P6" s="73">
        <v>2</v>
      </c>
      <c r="Q6" s="74"/>
      <c r="R6" s="74"/>
      <c r="S6" s="73">
        <v>2</v>
      </c>
      <c r="T6" s="37">
        <f t="shared" ref="T6:T7" si="0">SUM(I6:S6)</f>
        <v>48</v>
      </c>
      <c r="U6" s="57"/>
      <c r="V6" s="57"/>
      <c r="W6" s="57"/>
      <c r="X6" s="57"/>
      <c r="Y6" s="38">
        <f t="shared" ref="Y6:Y7" si="1">SUM(U6:X6)</f>
        <v>0</v>
      </c>
      <c r="Z6" s="96">
        <f t="shared" ref="Z6:Z8" si="2">T6+Y6</f>
        <v>48</v>
      </c>
      <c r="AA6" s="72">
        <f>21/3</f>
        <v>7</v>
      </c>
      <c r="AB6" s="72">
        <v>4</v>
      </c>
      <c r="AC6" s="72">
        <v>5</v>
      </c>
      <c r="AD6" s="72">
        <v>4</v>
      </c>
      <c r="AE6" s="72">
        <v>7</v>
      </c>
      <c r="AF6" s="72">
        <v>5</v>
      </c>
      <c r="AG6" s="72">
        <v>4</v>
      </c>
      <c r="AH6" s="90">
        <f>SUM(AA6:AG6)</f>
        <v>36</v>
      </c>
      <c r="AI6" s="79"/>
      <c r="AJ6" s="79"/>
      <c r="AK6" s="79"/>
      <c r="AL6" s="79"/>
      <c r="AM6" s="79"/>
      <c r="AN6" s="79">
        <v>-3</v>
      </c>
      <c r="AO6" s="30">
        <f t="shared" ref="AO6:AO7" si="3">SUM(AI6:AN6)</f>
        <v>-3</v>
      </c>
      <c r="AP6" s="40">
        <f t="shared" ref="AP6:AP7" si="4">AH6+AO6</f>
        <v>33</v>
      </c>
      <c r="AQ6" s="84">
        <f>17/3</f>
        <v>5.666666666666667</v>
      </c>
      <c r="AR6" s="84">
        <f>19/3</f>
        <v>6.333333333333333</v>
      </c>
      <c r="AS6" s="84">
        <f>19/3</f>
        <v>6.333333333333333</v>
      </c>
      <c r="AT6" s="84">
        <f>17/3</f>
        <v>5.666666666666667</v>
      </c>
      <c r="AU6" s="84">
        <f>17/3</f>
        <v>5.666666666666667</v>
      </c>
      <c r="AV6" s="84">
        <f>15/3</f>
        <v>5</v>
      </c>
      <c r="AW6" s="84">
        <f>16/3</f>
        <v>5.333333333333333</v>
      </c>
      <c r="AX6" s="85">
        <f>16/3</f>
        <v>5.333333333333333</v>
      </c>
      <c r="AY6" s="85">
        <f>10/3</f>
        <v>3.3333333333333335</v>
      </c>
      <c r="AZ6" s="85">
        <f>9/3</f>
        <v>3</v>
      </c>
      <c r="BA6" s="40">
        <f>SUM(AQ6:AZ6)</f>
        <v>51.666666666666679</v>
      </c>
      <c r="BB6" s="36">
        <f t="shared" ref="BB6" si="5">Z6+AP6+BA6</f>
        <v>132.66666666666669</v>
      </c>
      <c r="BC6" s="58"/>
    </row>
    <row r="7" spans="1:55" s="14" customFormat="1" ht="28.8" x14ac:dyDescent="0.3">
      <c r="A7" s="48">
        <v>2</v>
      </c>
      <c r="B7" s="49" t="s">
        <v>72</v>
      </c>
      <c r="C7" s="50" t="s">
        <v>28</v>
      </c>
      <c r="D7" s="70"/>
      <c r="E7" s="50"/>
      <c r="F7" s="51" t="s">
        <v>29</v>
      </c>
      <c r="G7" s="52" t="s">
        <v>59</v>
      </c>
      <c r="H7" s="52" t="s">
        <v>73</v>
      </c>
      <c r="I7" s="20"/>
      <c r="J7" s="20"/>
      <c r="K7" s="20"/>
      <c r="L7" s="20"/>
      <c r="M7" s="20"/>
      <c r="N7" s="20"/>
      <c r="O7" s="75"/>
      <c r="P7" s="75"/>
      <c r="Q7" s="75"/>
      <c r="R7" s="75"/>
      <c r="S7" s="75"/>
      <c r="T7" s="37">
        <f t="shared" si="0"/>
        <v>0</v>
      </c>
      <c r="U7" s="37"/>
      <c r="V7" s="37"/>
      <c r="W7" s="37"/>
      <c r="X7" s="38"/>
      <c r="Y7" s="38">
        <f t="shared" si="1"/>
        <v>0</v>
      </c>
      <c r="Z7" s="53">
        <f t="shared" si="2"/>
        <v>0</v>
      </c>
      <c r="AA7" s="77"/>
      <c r="AB7" s="77"/>
      <c r="AC7" s="77"/>
      <c r="AD7" s="77"/>
      <c r="AE7" s="77"/>
      <c r="AF7" s="77"/>
      <c r="AG7" s="77"/>
      <c r="AH7" s="91">
        <f t="shared" ref="AH7:AH36" si="6">SUM(AA7:AG7)</f>
        <v>0</v>
      </c>
      <c r="AI7" s="80"/>
      <c r="AJ7" s="80"/>
      <c r="AK7" s="80"/>
      <c r="AL7" s="80"/>
      <c r="AM7" s="80"/>
      <c r="AN7" s="80"/>
      <c r="AO7" s="30">
        <f t="shared" si="3"/>
        <v>0</v>
      </c>
      <c r="AP7" s="40">
        <f t="shared" si="4"/>
        <v>0</v>
      </c>
      <c r="AQ7" s="77"/>
      <c r="AR7" s="77"/>
      <c r="AS7" s="77"/>
      <c r="AT7" s="77"/>
      <c r="AU7" s="77"/>
      <c r="AV7" s="77"/>
      <c r="AW7" s="77"/>
      <c r="AX7" s="80"/>
      <c r="AY7" s="80"/>
      <c r="AZ7" s="80"/>
      <c r="BA7" s="40">
        <f t="shared" ref="BA7:BA36" si="7">SUM(AQ7:AZ7)</f>
        <v>0</v>
      </c>
      <c r="BB7" s="36">
        <f>Z7+AP7+BA7</f>
        <v>0</v>
      </c>
      <c r="BC7" s="41" t="s">
        <v>129</v>
      </c>
    </row>
    <row r="8" spans="1:55" s="14" customFormat="1" ht="30" customHeight="1" x14ac:dyDescent="0.3">
      <c r="A8" s="43">
        <v>3</v>
      </c>
      <c r="B8" s="46" t="s">
        <v>87</v>
      </c>
      <c r="C8" s="47" t="s">
        <v>22</v>
      </c>
      <c r="D8" s="46"/>
      <c r="E8" s="47"/>
      <c r="F8" s="21" t="s">
        <v>88</v>
      </c>
      <c r="G8" s="19" t="s">
        <v>59</v>
      </c>
      <c r="H8" s="19" t="s">
        <v>89</v>
      </c>
      <c r="I8" s="20">
        <v>4</v>
      </c>
      <c r="J8" s="20">
        <v>6</v>
      </c>
      <c r="K8" s="20">
        <v>11</v>
      </c>
      <c r="L8" s="20">
        <v>6</v>
      </c>
      <c r="M8" s="20">
        <v>4</v>
      </c>
      <c r="N8" s="20">
        <v>3</v>
      </c>
      <c r="O8" s="75">
        <v>1</v>
      </c>
      <c r="P8" s="75">
        <v>2</v>
      </c>
      <c r="Q8" s="75"/>
      <c r="R8" s="75"/>
      <c r="S8" s="75">
        <v>2</v>
      </c>
      <c r="T8" s="37">
        <f>SUM(I8:S8)</f>
        <v>39</v>
      </c>
      <c r="U8" s="37"/>
      <c r="V8" s="37"/>
      <c r="W8" s="37"/>
      <c r="X8" s="38"/>
      <c r="Y8" s="38">
        <f>SUM(U8:X8)</f>
        <v>0</v>
      </c>
      <c r="Z8" s="53">
        <f t="shared" si="2"/>
        <v>39</v>
      </c>
      <c r="AA8" s="77">
        <f>23/3</f>
        <v>7.666666666666667</v>
      </c>
      <c r="AB8" s="77">
        <v>5</v>
      </c>
      <c r="AC8" s="77">
        <v>4</v>
      </c>
      <c r="AD8" s="77">
        <f>10/3</f>
        <v>3.3333333333333335</v>
      </c>
      <c r="AE8" s="77">
        <v>7</v>
      </c>
      <c r="AF8" s="77">
        <v>4</v>
      </c>
      <c r="AG8" s="77">
        <v>4</v>
      </c>
      <c r="AH8" s="92">
        <f t="shared" si="6"/>
        <v>35</v>
      </c>
      <c r="AI8" s="80"/>
      <c r="AJ8" s="80"/>
      <c r="AK8" s="80"/>
      <c r="AL8" s="80"/>
      <c r="AM8" s="80"/>
      <c r="AN8" s="80">
        <v>-2</v>
      </c>
      <c r="AO8" s="30">
        <f>SUM(AI8:AN8)</f>
        <v>-2</v>
      </c>
      <c r="AP8" s="40">
        <f>AH8+AO8</f>
        <v>33</v>
      </c>
      <c r="AQ8" s="77">
        <v>7</v>
      </c>
      <c r="AR8" s="77">
        <v>7</v>
      </c>
      <c r="AS8" s="77">
        <v>8</v>
      </c>
      <c r="AT8" s="77">
        <v>8</v>
      </c>
      <c r="AU8" s="77">
        <v>7</v>
      </c>
      <c r="AV8" s="77">
        <f>17/3</f>
        <v>5.666666666666667</v>
      </c>
      <c r="AW8" s="77">
        <f>19/3</f>
        <v>6.333333333333333</v>
      </c>
      <c r="AX8" s="80">
        <f>18/3</f>
        <v>6</v>
      </c>
      <c r="AY8" s="80">
        <v>4</v>
      </c>
      <c r="AZ8" s="80">
        <v>4</v>
      </c>
      <c r="BA8" s="40">
        <f t="shared" si="7"/>
        <v>63</v>
      </c>
      <c r="BB8" s="36">
        <f t="shared" ref="BB8:BB36" si="8">Z8+AP8+BA8</f>
        <v>135</v>
      </c>
      <c r="BC8" s="41"/>
    </row>
    <row r="9" spans="1:55" ht="28.8" x14ac:dyDescent="0.3">
      <c r="A9" s="43">
        <v>4</v>
      </c>
      <c r="B9" s="16" t="s">
        <v>60</v>
      </c>
      <c r="C9" s="17" t="s">
        <v>58</v>
      </c>
      <c r="D9" s="16" t="s">
        <v>90</v>
      </c>
      <c r="E9" s="17"/>
      <c r="F9" s="18" t="s">
        <v>29</v>
      </c>
      <c r="G9" s="19" t="s">
        <v>59</v>
      </c>
      <c r="H9" s="19" t="s">
        <v>61</v>
      </c>
      <c r="I9" s="21">
        <v>8</v>
      </c>
      <c r="J9" s="20">
        <v>6</v>
      </c>
      <c r="K9" s="20">
        <v>12</v>
      </c>
      <c r="L9" s="20">
        <v>7</v>
      </c>
      <c r="M9" s="20">
        <v>4</v>
      </c>
      <c r="N9" s="20">
        <v>3</v>
      </c>
      <c r="O9" s="75">
        <v>2</v>
      </c>
      <c r="P9" s="75">
        <v>2</v>
      </c>
      <c r="Q9" s="75">
        <v>2</v>
      </c>
      <c r="R9" s="75">
        <v>2</v>
      </c>
      <c r="S9" s="75">
        <v>3</v>
      </c>
      <c r="T9" s="37">
        <f>SUM(I9:S9)</f>
        <v>51</v>
      </c>
      <c r="U9" s="37"/>
      <c r="V9" s="37"/>
      <c r="W9" s="37"/>
      <c r="X9" s="38"/>
      <c r="Y9" s="38">
        <f t="shared" ref="Y9:Y36" si="9">SUM(U9:X9)</f>
        <v>0</v>
      </c>
      <c r="Z9" s="96">
        <f>T9+Y9</f>
        <v>51</v>
      </c>
      <c r="AA9" s="78">
        <f>24/3</f>
        <v>8</v>
      </c>
      <c r="AB9" s="78">
        <v>4</v>
      </c>
      <c r="AC9" s="78">
        <v>5</v>
      </c>
      <c r="AD9" s="78">
        <v>4</v>
      </c>
      <c r="AE9" s="78">
        <f>24/3</f>
        <v>8</v>
      </c>
      <c r="AF9" s="78">
        <v>4</v>
      </c>
      <c r="AG9" s="78">
        <v>4</v>
      </c>
      <c r="AH9" s="91">
        <f t="shared" si="6"/>
        <v>37</v>
      </c>
      <c r="AI9" s="81"/>
      <c r="AJ9" s="81"/>
      <c r="AK9" s="81"/>
      <c r="AL9" s="81"/>
      <c r="AM9" s="81"/>
      <c r="AN9" s="81"/>
      <c r="AO9" s="30">
        <f t="shared" ref="AO9:AO36" si="10">SUM(AI9:AN9)</f>
        <v>0</v>
      </c>
      <c r="AP9" s="40">
        <f t="shared" ref="AP9:AP36" si="11">AH9+AO9</f>
        <v>37</v>
      </c>
      <c r="AQ9" s="78">
        <v>8</v>
      </c>
      <c r="AR9" s="78">
        <f>24/3</f>
        <v>8</v>
      </c>
      <c r="AS9" s="78">
        <v>8</v>
      </c>
      <c r="AT9" s="78">
        <f>25/3</f>
        <v>8.3333333333333339</v>
      </c>
      <c r="AU9" s="78">
        <f>26/3</f>
        <v>8.6666666666666661</v>
      </c>
      <c r="AV9" s="78">
        <f>20/3</f>
        <v>6.666666666666667</v>
      </c>
      <c r="AW9" s="78">
        <f>23/3</f>
        <v>7.666666666666667</v>
      </c>
      <c r="AX9" s="81">
        <f>24/3</f>
        <v>8</v>
      </c>
      <c r="AY9" s="81">
        <v>4</v>
      </c>
      <c r="AZ9" s="81">
        <v>4</v>
      </c>
      <c r="BA9" s="40">
        <f t="shared" si="7"/>
        <v>71.333333333333329</v>
      </c>
      <c r="BB9" s="36">
        <f t="shared" si="8"/>
        <v>159.33333333333331</v>
      </c>
      <c r="BC9" s="31"/>
    </row>
    <row r="10" spans="1:55" ht="15.6" x14ac:dyDescent="0.3">
      <c r="A10" s="43">
        <v>5</v>
      </c>
      <c r="B10" s="16" t="s">
        <v>57</v>
      </c>
      <c r="C10" s="17" t="s">
        <v>58</v>
      </c>
      <c r="D10" s="16"/>
      <c r="E10" s="17"/>
      <c r="F10" s="18" t="s">
        <v>29</v>
      </c>
      <c r="G10" s="19" t="s">
        <v>59</v>
      </c>
      <c r="H10" s="19" t="s">
        <v>62</v>
      </c>
      <c r="I10" s="21">
        <v>5</v>
      </c>
      <c r="J10" s="20">
        <v>6</v>
      </c>
      <c r="K10" s="20">
        <v>12</v>
      </c>
      <c r="L10" s="20">
        <v>5</v>
      </c>
      <c r="M10" s="20">
        <v>5</v>
      </c>
      <c r="N10" s="20">
        <v>4</v>
      </c>
      <c r="O10" s="75">
        <v>2</v>
      </c>
      <c r="P10" s="75">
        <v>2</v>
      </c>
      <c r="Q10" s="75">
        <v>1</v>
      </c>
      <c r="R10" s="75">
        <v>2</v>
      </c>
      <c r="S10" s="75">
        <v>3</v>
      </c>
      <c r="T10" s="37">
        <f>SUM(I10:S10)</f>
        <v>47</v>
      </c>
      <c r="U10" s="37"/>
      <c r="V10" s="37"/>
      <c r="W10" s="37"/>
      <c r="X10" s="38"/>
      <c r="Y10" s="38">
        <f t="shared" si="9"/>
        <v>0</v>
      </c>
      <c r="Z10" s="96">
        <f t="shared" ref="Z10:Z36" si="12">T10+Y10</f>
        <v>47</v>
      </c>
      <c r="AA10" s="78">
        <f>22/3</f>
        <v>7.333333333333333</v>
      </c>
      <c r="AB10" s="78">
        <v>5</v>
      </c>
      <c r="AC10" s="78">
        <v>4</v>
      </c>
      <c r="AD10" s="78">
        <f>13/3</f>
        <v>4.333333333333333</v>
      </c>
      <c r="AE10" s="78">
        <v>7</v>
      </c>
      <c r="AF10" s="78">
        <v>4</v>
      </c>
      <c r="AG10" s="78">
        <f>13/3</f>
        <v>4.333333333333333</v>
      </c>
      <c r="AH10" s="91">
        <f t="shared" si="6"/>
        <v>36</v>
      </c>
      <c r="AI10" s="81"/>
      <c r="AJ10" s="81"/>
      <c r="AK10" s="81"/>
      <c r="AL10" s="81"/>
      <c r="AM10" s="81">
        <v>-1</v>
      </c>
      <c r="AN10" s="81"/>
      <c r="AO10" s="30">
        <f t="shared" si="10"/>
        <v>-1</v>
      </c>
      <c r="AP10" s="40">
        <f t="shared" si="11"/>
        <v>35</v>
      </c>
      <c r="AQ10" s="78">
        <v>8</v>
      </c>
      <c r="AR10" s="78">
        <f>25/3</f>
        <v>8.3333333333333339</v>
      </c>
      <c r="AS10" s="78">
        <f>23/3</f>
        <v>7.666666666666667</v>
      </c>
      <c r="AT10" s="78">
        <v>8</v>
      </c>
      <c r="AU10" s="78">
        <f>8</f>
        <v>8</v>
      </c>
      <c r="AV10" s="78">
        <f>22/3</f>
        <v>7.333333333333333</v>
      </c>
      <c r="AW10" s="78">
        <f>22/3</f>
        <v>7.333333333333333</v>
      </c>
      <c r="AX10" s="81">
        <f>23/3</f>
        <v>7.666666666666667</v>
      </c>
      <c r="AY10" s="81">
        <v>4</v>
      </c>
      <c r="AZ10" s="81">
        <v>4</v>
      </c>
      <c r="BA10" s="40">
        <f t="shared" si="7"/>
        <v>70.333333333333343</v>
      </c>
      <c r="BB10" s="36">
        <f t="shared" si="8"/>
        <v>152.33333333333334</v>
      </c>
      <c r="BC10" s="32"/>
    </row>
    <row r="11" spans="1:55" ht="28.8" x14ac:dyDescent="0.3">
      <c r="A11" s="43">
        <v>6</v>
      </c>
      <c r="B11" s="16" t="s">
        <v>60</v>
      </c>
      <c r="C11" s="17" t="s">
        <v>31</v>
      </c>
      <c r="D11" s="16"/>
      <c r="E11" s="17"/>
      <c r="F11" s="18" t="s">
        <v>29</v>
      </c>
      <c r="G11" s="19" t="s">
        <v>59</v>
      </c>
      <c r="H11" s="19" t="s">
        <v>91</v>
      </c>
      <c r="I11" s="21"/>
      <c r="J11" s="20">
        <v>10</v>
      </c>
      <c r="K11" s="20">
        <v>5</v>
      </c>
      <c r="L11" s="20">
        <v>3</v>
      </c>
      <c r="M11" s="20">
        <v>5</v>
      </c>
      <c r="N11" s="20">
        <v>3</v>
      </c>
      <c r="O11" s="75"/>
      <c r="P11" s="75"/>
      <c r="Q11" s="75"/>
      <c r="R11" s="75"/>
      <c r="S11" s="95">
        <v>0</v>
      </c>
      <c r="T11" s="37">
        <f>SUM(I11:S11)</f>
        <v>26</v>
      </c>
      <c r="U11" s="37"/>
      <c r="V11" s="37"/>
      <c r="W11" s="37"/>
      <c r="X11" s="38"/>
      <c r="Y11" s="38">
        <f t="shared" si="9"/>
        <v>0</v>
      </c>
      <c r="Z11" s="53">
        <v>0</v>
      </c>
      <c r="AA11" s="78">
        <v>7</v>
      </c>
      <c r="AB11" s="78">
        <v>5</v>
      </c>
      <c r="AC11" s="78">
        <v>4</v>
      </c>
      <c r="AD11" s="78">
        <f>8/3</f>
        <v>2.6666666666666665</v>
      </c>
      <c r="AE11" s="78">
        <f>16/3</f>
        <v>5.333333333333333</v>
      </c>
      <c r="AF11" s="78">
        <v>3</v>
      </c>
      <c r="AG11" s="78">
        <v>3</v>
      </c>
      <c r="AH11" s="69">
        <f t="shared" si="6"/>
        <v>30</v>
      </c>
      <c r="AI11" s="81"/>
      <c r="AJ11" s="81"/>
      <c r="AK11" s="81"/>
      <c r="AL11" s="81"/>
      <c r="AM11" s="81"/>
      <c r="AN11" s="81">
        <v>-2</v>
      </c>
      <c r="AO11" s="30">
        <f t="shared" si="10"/>
        <v>-2</v>
      </c>
      <c r="AP11" s="40">
        <f t="shared" si="11"/>
        <v>28</v>
      </c>
      <c r="AQ11" s="78">
        <v>7</v>
      </c>
      <c r="AR11" s="78">
        <v>7</v>
      </c>
      <c r="AS11" s="78">
        <v>7</v>
      </c>
      <c r="AT11" s="78">
        <f>20/3</f>
        <v>6.666666666666667</v>
      </c>
      <c r="AU11" s="78">
        <v>7</v>
      </c>
      <c r="AV11" s="78">
        <v>7</v>
      </c>
      <c r="AW11" s="78">
        <v>7</v>
      </c>
      <c r="AX11" s="81">
        <v>7</v>
      </c>
      <c r="AY11" s="81">
        <v>3</v>
      </c>
      <c r="AZ11" s="81">
        <v>4</v>
      </c>
      <c r="BA11" s="40">
        <f t="shared" si="7"/>
        <v>62.666666666666671</v>
      </c>
      <c r="BB11" s="36">
        <f t="shared" si="8"/>
        <v>90.666666666666671</v>
      </c>
      <c r="BC11" s="32"/>
    </row>
    <row r="12" spans="1:55" s="4" customFormat="1" ht="104.4" customHeight="1" x14ac:dyDescent="0.3">
      <c r="A12" s="43">
        <v>7</v>
      </c>
      <c r="B12" s="16" t="s">
        <v>74</v>
      </c>
      <c r="C12" s="17" t="s">
        <v>75</v>
      </c>
      <c r="D12" s="16" t="s">
        <v>78</v>
      </c>
      <c r="E12" s="17"/>
      <c r="F12" s="18" t="s">
        <v>76</v>
      </c>
      <c r="G12" s="19" t="s">
        <v>59</v>
      </c>
      <c r="H12" s="19" t="s">
        <v>77</v>
      </c>
      <c r="I12" s="21"/>
      <c r="J12" s="20"/>
      <c r="K12" s="20"/>
      <c r="L12" s="20"/>
      <c r="M12" s="20"/>
      <c r="N12" s="20"/>
      <c r="O12" s="75"/>
      <c r="P12" s="75"/>
      <c r="Q12" s="75"/>
      <c r="R12" s="75"/>
      <c r="S12" s="75"/>
      <c r="T12" s="37">
        <f>SUM(I12:S12)</f>
        <v>0</v>
      </c>
      <c r="U12" s="37"/>
      <c r="V12" s="37"/>
      <c r="W12" s="37"/>
      <c r="X12" s="38"/>
      <c r="Y12" s="38">
        <f t="shared" si="9"/>
        <v>0</v>
      </c>
      <c r="Z12" s="53">
        <f t="shared" si="12"/>
        <v>0</v>
      </c>
      <c r="AA12" s="25"/>
      <c r="AB12" s="25"/>
      <c r="AC12" s="25"/>
      <c r="AD12" s="25"/>
      <c r="AE12" s="25"/>
      <c r="AF12" s="25"/>
      <c r="AG12" s="25"/>
      <c r="AH12" s="69">
        <f t="shared" si="6"/>
        <v>0</v>
      </c>
      <c r="AI12" s="81"/>
      <c r="AJ12" s="81"/>
      <c r="AK12" s="81"/>
      <c r="AL12" s="81"/>
      <c r="AM12" s="81"/>
      <c r="AN12" s="81"/>
      <c r="AO12" s="30">
        <f t="shared" si="10"/>
        <v>0</v>
      </c>
      <c r="AP12" s="40">
        <f t="shared" si="11"/>
        <v>0</v>
      </c>
      <c r="AQ12" s="78"/>
      <c r="AR12" s="78"/>
      <c r="AS12" s="78"/>
      <c r="AT12" s="78"/>
      <c r="AU12" s="78"/>
      <c r="AV12" s="78"/>
      <c r="AW12" s="78"/>
      <c r="AX12" s="81"/>
      <c r="AY12" s="81"/>
      <c r="AZ12" s="81"/>
      <c r="BA12" s="40">
        <f t="shared" si="7"/>
        <v>0</v>
      </c>
      <c r="BB12" s="36">
        <f t="shared" si="8"/>
        <v>0</v>
      </c>
      <c r="BC12" s="32" t="s">
        <v>129</v>
      </c>
    </row>
    <row r="13" spans="1:55" ht="15.6" x14ac:dyDescent="0.3">
      <c r="A13" s="43">
        <v>8</v>
      </c>
      <c r="B13" s="16" t="s">
        <v>63</v>
      </c>
      <c r="C13" s="17" t="s">
        <v>28</v>
      </c>
      <c r="D13" s="16"/>
      <c r="E13" s="17"/>
      <c r="F13" s="18" t="s">
        <v>32</v>
      </c>
      <c r="G13" s="19" t="s">
        <v>27</v>
      </c>
      <c r="H13" s="19" t="s">
        <v>81</v>
      </c>
      <c r="I13" s="21">
        <v>4</v>
      </c>
      <c r="J13" s="20"/>
      <c r="K13" s="20">
        <v>11</v>
      </c>
      <c r="L13" s="20">
        <v>2</v>
      </c>
      <c r="M13" s="20">
        <v>6</v>
      </c>
      <c r="N13" s="20">
        <v>3</v>
      </c>
      <c r="O13" s="75">
        <v>1</v>
      </c>
      <c r="P13" s="75"/>
      <c r="Q13" s="75"/>
      <c r="R13" s="75"/>
      <c r="S13" s="95">
        <v>1</v>
      </c>
      <c r="T13" s="37">
        <f t="shared" ref="T13:T36" si="13">SUM(I13:S13)</f>
        <v>28</v>
      </c>
      <c r="U13" s="37"/>
      <c r="V13" s="37"/>
      <c r="W13" s="37"/>
      <c r="X13" s="38"/>
      <c r="Y13" s="38">
        <f t="shared" si="9"/>
        <v>0</v>
      </c>
      <c r="Z13" s="53">
        <v>0</v>
      </c>
      <c r="AA13" s="25">
        <v>8</v>
      </c>
      <c r="AB13" s="25">
        <v>4</v>
      </c>
      <c r="AC13" s="25">
        <v>4</v>
      </c>
      <c r="AD13" s="25">
        <v>3</v>
      </c>
      <c r="AE13" s="25">
        <f>18/3</f>
        <v>6</v>
      </c>
      <c r="AF13" s="25">
        <v>2</v>
      </c>
      <c r="AG13" s="25">
        <v>3</v>
      </c>
      <c r="AH13" s="69">
        <f t="shared" si="6"/>
        <v>30</v>
      </c>
      <c r="AI13" s="81"/>
      <c r="AJ13" s="81">
        <v>-1</v>
      </c>
      <c r="AK13" s="81"/>
      <c r="AL13" s="81"/>
      <c r="AM13" s="81"/>
      <c r="AN13" s="81">
        <v>-3</v>
      </c>
      <c r="AO13" s="30">
        <f t="shared" si="10"/>
        <v>-4</v>
      </c>
      <c r="AP13" s="40">
        <f t="shared" si="11"/>
        <v>26</v>
      </c>
      <c r="AQ13" s="78">
        <f>18/3</f>
        <v>6</v>
      </c>
      <c r="AR13" s="78">
        <v>6</v>
      </c>
      <c r="AS13" s="78">
        <f>19/3</f>
        <v>6.333333333333333</v>
      </c>
      <c r="AT13" s="78">
        <v>7</v>
      </c>
      <c r="AU13" s="78">
        <v>7</v>
      </c>
      <c r="AV13" s="78">
        <f>18/3</f>
        <v>6</v>
      </c>
      <c r="AW13" s="78">
        <f>19/3</f>
        <v>6.333333333333333</v>
      </c>
      <c r="AX13" s="81">
        <v>7</v>
      </c>
      <c r="AY13" s="81">
        <v>4</v>
      </c>
      <c r="AZ13" s="81">
        <v>4</v>
      </c>
      <c r="BA13" s="40">
        <f t="shared" si="7"/>
        <v>59.666666666666664</v>
      </c>
      <c r="BB13" s="36">
        <f t="shared" si="8"/>
        <v>85.666666666666657</v>
      </c>
      <c r="BC13" s="33"/>
    </row>
    <row r="14" spans="1:55" ht="28.8" x14ac:dyDescent="0.3">
      <c r="A14" s="43">
        <v>9</v>
      </c>
      <c r="B14" s="16" t="s">
        <v>92</v>
      </c>
      <c r="C14" s="17" t="s">
        <v>31</v>
      </c>
      <c r="D14" s="16" t="s">
        <v>95</v>
      </c>
      <c r="E14" s="17"/>
      <c r="F14" s="18" t="s">
        <v>93</v>
      </c>
      <c r="G14" s="19" t="s">
        <v>59</v>
      </c>
      <c r="H14" s="19" t="s">
        <v>94</v>
      </c>
      <c r="I14" s="21">
        <v>8</v>
      </c>
      <c r="J14" s="20">
        <v>5</v>
      </c>
      <c r="K14" s="20">
        <v>11</v>
      </c>
      <c r="L14" s="20">
        <v>5</v>
      </c>
      <c r="M14" s="20">
        <v>3</v>
      </c>
      <c r="N14" s="20">
        <v>4</v>
      </c>
      <c r="O14" s="75">
        <v>1</v>
      </c>
      <c r="P14" s="75"/>
      <c r="Q14" s="75"/>
      <c r="R14" s="75"/>
      <c r="S14" s="95">
        <v>1</v>
      </c>
      <c r="T14" s="37">
        <f t="shared" ref="T14" si="14">SUM(I14:S14)</f>
        <v>38</v>
      </c>
      <c r="U14" s="37"/>
      <c r="V14" s="37"/>
      <c r="W14" s="37"/>
      <c r="X14" s="38"/>
      <c r="Y14" s="38">
        <f t="shared" si="9"/>
        <v>0</v>
      </c>
      <c r="Z14" s="53">
        <v>0</v>
      </c>
      <c r="AA14" s="25">
        <v>7</v>
      </c>
      <c r="AB14" s="25">
        <f>8/2</f>
        <v>4</v>
      </c>
      <c r="AC14" s="25">
        <f>9/2</f>
        <v>4.5</v>
      </c>
      <c r="AD14" s="25">
        <f>7/2</f>
        <v>3.5</v>
      </c>
      <c r="AE14" s="25">
        <f>11/2</f>
        <v>5.5</v>
      </c>
      <c r="AF14" s="25">
        <f>8/2</f>
        <v>4</v>
      </c>
      <c r="AG14" s="25">
        <f>8/2</f>
        <v>4</v>
      </c>
      <c r="AH14" s="83">
        <f t="shared" si="6"/>
        <v>32.5</v>
      </c>
      <c r="AI14" s="81"/>
      <c r="AJ14" s="81">
        <v>-1</v>
      </c>
      <c r="AK14" s="81"/>
      <c r="AL14" s="81"/>
      <c r="AM14" s="81"/>
      <c r="AN14" s="81"/>
      <c r="AO14" s="30">
        <f t="shared" si="10"/>
        <v>-1</v>
      </c>
      <c r="AP14" s="40">
        <f t="shared" si="11"/>
        <v>31.5</v>
      </c>
      <c r="AQ14" s="78">
        <v>8</v>
      </c>
      <c r="AR14" s="78">
        <v>7</v>
      </c>
      <c r="AS14" s="78">
        <f>23/3</f>
        <v>7.666666666666667</v>
      </c>
      <c r="AT14" s="78">
        <v>8</v>
      </c>
      <c r="AU14" s="78">
        <v>7</v>
      </c>
      <c r="AV14" s="78">
        <v>7</v>
      </c>
      <c r="AW14" s="78">
        <v>7</v>
      </c>
      <c r="AX14" s="81">
        <v>8</v>
      </c>
      <c r="AY14" s="81">
        <v>4</v>
      </c>
      <c r="AZ14" s="81">
        <v>4</v>
      </c>
      <c r="BA14" s="40">
        <f t="shared" si="7"/>
        <v>67.666666666666671</v>
      </c>
      <c r="BB14" s="36">
        <f t="shared" si="8"/>
        <v>99.166666666666671</v>
      </c>
      <c r="BC14" s="33"/>
    </row>
    <row r="15" spans="1:55" ht="15.6" x14ac:dyDescent="0.3">
      <c r="A15" s="43">
        <v>10</v>
      </c>
      <c r="B15" s="16" t="s">
        <v>63</v>
      </c>
      <c r="C15" s="17" t="s">
        <v>28</v>
      </c>
      <c r="D15" s="16"/>
      <c r="E15" s="17"/>
      <c r="F15" s="18" t="s">
        <v>32</v>
      </c>
      <c r="G15" s="19" t="s">
        <v>27</v>
      </c>
      <c r="H15" s="19" t="s">
        <v>80</v>
      </c>
      <c r="I15" s="21">
        <v>10</v>
      </c>
      <c r="J15" s="20">
        <v>5</v>
      </c>
      <c r="K15" s="20">
        <v>15</v>
      </c>
      <c r="L15" s="20">
        <v>7</v>
      </c>
      <c r="M15" s="20">
        <v>6</v>
      </c>
      <c r="N15" s="20">
        <v>4</v>
      </c>
      <c r="O15" s="75">
        <v>2</v>
      </c>
      <c r="P15" s="75">
        <v>1</v>
      </c>
      <c r="Q15" s="75">
        <v>1</v>
      </c>
      <c r="R15" s="75"/>
      <c r="S15" s="75">
        <v>3</v>
      </c>
      <c r="T15" s="37">
        <f t="shared" ref="T15" si="15">SUM(I15:S15)</f>
        <v>54</v>
      </c>
      <c r="U15" s="37"/>
      <c r="V15" s="37"/>
      <c r="W15" s="37"/>
      <c r="X15" s="38"/>
      <c r="Y15" s="38">
        <f t="shared" si="9"/>
        <v>0</v>
      </c>
      <c r="Z15" s="96">
        <f t="shared" si="12"/>
        <v>54</v>
      </c>
      <c r="AA15" s="25">
        <f>16/2</f>
        <v>8</v>
      </c>
      <c r="AB15" s="25">
        <f>9/2</f>
        <v>4.5</v>
      </c>
      <c r="AC15" s="25">
        <v>4</v>
      </c>
      <c r="AD15" s="25">
        <f>9/2</f>
        <v>4.5</v>
      </c>
      <c r="AE15" s="25">
        <f>14/2</f>
        <v>7</v>
      </c>
      <c r="AF15" s="25">
        <f>9/2</f>
        <v>4.5</v>
      </c>
      <c r="AG15" s="25">
        <v>5</v>
      </c>
      <c r="AH15" s="83">
        <f t="shared" si="6"/>
        <v>37.5</v>
      </c>
      <c r="AI15" s="81"/>
      <c r="AJ15" s="81"/>
      <c r="AK15" s="81"/>
      <c r="AL15" s="81"/>
      <c r="AM15" s="81"/>
      <c r="AN15" s="81"/>
      <c r="AO15" s="30">
        <f t="shared" si="10"/>
        <v>0</v>
      </c>
      <c r="AP15" s="40">
        <f t="shared" si="11"/>
        <v>37.5</v>
      </c>
      <c r="AQ15" s="78">
        <v>8</v>
      </c>
      <c r="AR15" s="78">
        <v>8</v>
      </c>
      <c r="AS15" s="78">
        <v>8</v>
      </c>
      <c r="AT15" s="78">
        <f>24/3</f>
        <v>8</v>
      </c>
      <c r="AU15" s="78">
        <v>8</v>
      </c>
      <c r="AV15" s="78">
        <v>7</v>
      </c>
      <c r="AW15" s="78">
        <v>8</v>
      </c>
      <c r="AX15" s="81">
        <f>25/3</f>
        <v>8.3333333333333339</v>
      </c>
      <c r="AY15" s="81">
        <v>5</v>
      </c>
      <c r="AZ15" s="81">
        <v>4</v>
      </c>
      <c r="BA15" s="40">
        <f t="shared" si="7"/>
        <v>72.333333333333343</v>
      </c>
      <c r="BB15" s="36">
        <f t="shared" si="8"/>
        <v>163.83333333333334</v>
      </c>
      <c r="BC15" s="33"/>
    </row>
    <row r="16" spans="1:55" ht="43.2" x14ac:dyDescent="0.3">
      <c r="A16" s="44">
        <v>11</v>
      </c>
      <c r="B16" s="16" t="s">
        <v>85</v>
      </c>
      <c r="C16" s="17" t="s">
        <v>22</v>
      </c>
      <c r="D16" s="16"/>
      <c r="E16" s="17"/>
      <c r="F16" s="18" t="s">
        <v>29</v>
      </c>
      <c r="G16" s="19" t="s">
        <v>59</v>
      </c>
      <c r="H16" s="19" t="s">
        <v>64</v>
      </c>
      <c r="I16" s="21">
        <v>9</v>
      </c>
      <c r="J16" s="20">
        <v>1</v>
      </c>
      <c r="K16" s="20">
        <v>13</v>
      </c>
      <c r="L16" s="20">
        <v>8</v>
      </c>
      <c r="M16" s="20">
        <v>8</v>
      </c>
      <c r="N16" s="20">
        <v>3</v>
      </c>
      <c r="O16" s="75">
        <v>1</v>
      </c>
      <c r="P16" s="75"/>
      <c r="Q16" s="75">
        <v>1</v>
      </c>
      <c r="R16" s="75"/>
      <c r="S16" s="75">
        <v>2</v>
      </c>
      <c r="T16" s="37">
        <f>SUM(I16:S16)</f>
        <v>46</v>
      </c>
      <c r="U16" s="37"/>
      <c r="V16" s="37"/>
      <c r="W16" s="37"/>
      <c r="X16" s="38"/>
      <c r="Y16" s="38">
        <f t="shared" si="9"/>
        <v>0</v>
      </c>
      <c r="Z16" s="53">
        <f t="shared" si="12"/>
        <v>46</v>
      </c>
      <c r="AA16" s="25">
        <f>13/2</f>
        <v>6.5</v>
      </c>
      <c r="AB16" s="25">
        <f>10/2</f>
        <v>5</v>
      </c>
      <c r="AC16" s="25">
        <f>9/2</f>
        <v>4.5</v>
      </c>
      <c r="AD16" s="25">
        <f>7/2</f>
        <v>3.5</v>
      </c>
      <c r="AE16" s="25">
        <f>14/2</f>
        <v>7</v>
      </c>
      <c r="AF16" s="25">
        <f>8/2</f>
        <v>4</v>
      </c>
      <c r="AG16" s="25">
        <f>8/2</f>
        <v>4</v>
      </c>
      <c r="AH16" s="83">
        <f t="shared" si="6"/>
        <v>34.5</v>
      </c>
      <c r="AI16" s="81"/>
      <c r="AJ16" s="81">
        <v>-1</v>
      </c>
      <c r="AK16" s="81">
        <v>-1</v>
      </c>
      <c r="AL16" s="81"/>
      <c r="AM16" s="81"/>
      <c r="AN16" s="81"/>
      <c r="AO16" s="30">
        <f t="shared" si="10"/>
        <v>-2</v>
      </c>
      <c r="AP16" s="40">
        <f t="shared" si="11"/>
        <v>32.5</v>
      </c>
      <c r="AQ16" s="78">
        <f>15/2</f>
        <v>7.5</v>
      </c>
      <c r="AR16" s="78">
        <f>15/2</f>
        <v>7.5</v>
      </c>
      <c r="AS16" s="78">
        <f>14/2</f>
        <v>7</v>
      </c>
      <c r="AT16" s="78">
        <f>17/2</f>
        <v>8.5</v>
      </c>
      <c r="AU16" s="78">
        <f>16/2</f>
        <v>8</v>
      </c>
      <c r="AV16" s="78">
        <f>14/2</f>
        <v>7</v>
      </c>
      <c r="AW16" s="78">
        <f>15/2</f>
        <v>7.5</v>
      </c>
      <c r="AX16" s="81">
        <f>17/2</f>
        <v>8.5</v>
      </c>
      <c r="AY16" s="81">
        <f>9/2</f>
        <v>4.5</v>
      </c>
      <c r="AZ16" s="81">
        <f>9/2</f>
        <v>4.5</v>
      </c>
      <c r="BA16" s="40">
        <f t="shared" si="7"/>
        <v>70.5</v>
      </c>
      <c r="BB16" s="36">
        <f t="shared" si="8"/>
        <v>149</v>
      </c>
      <c r="BC16" s="32"/>
    </row>
    <row r="17" spans="1:55" ht="28.8" x14ac:dyDescent="0.3">
      <c r="A17" s="44">
        <v>12</v>
      </c>
      <c r="B17" s="16" t="s">
        <v>97</v>
      </c>
      <c r="C17" s="17" t="s">
        <v>31</v>
      </c>
      <c r="D17" s="16"/>
      <c r="E17" s="17"/>
      <c r="F17" s="18" t="s">
        <v>84</v>
      </c>
      <c r="G17" s="19" t="s">
        <v>27</v>
      </c>
      <c r="H17" s="19" t="s">
        <v>98</v>
      </c>
      <c r="I17" s="21"/>
      <c r="J17" s="20"/>
      <c r="K17" s="20"/>
      <c r="L17" s="20"/>
      <c r="M17" s="20"/>
      <c r="N17" s="20"/>
      <c r="O17" s="75"/>
      <c r="P17" s="75"/>
      <c r="Q17" s="75"/>
      <c r="R17" s="75"/>
      <c r="S17" s="75"/>
      <c r="T17" s="37">
        <f t="shared" si="13"/>
        <v>0</v>
      </c>
      <c r="U17" s="37"/>
      <c r="V17" s="37"/>
      <c r="W17" s="37"/>
      <c r="X17" s="38"/>
      <c r="Y17" s="38">
        <f t="shared" si="9"/>
        <v>0</v>
      </c>
      <c r="Z17" s="53">
        <f t="shared" si="12"/>
        <v>0</v>
      </c>
      <c r="AA17" s="25"/>
      <c r="AB17" s="25"/>
      <c r="AC17" s="25"/>
      <c r="AD17" s="25"/>
      <c r="AE17" s="25"/>
      <c r="AF17" s="25"/>
      <c r="AG17" s="25"/>
      <c r="AH17" s="69">
        <f t="shared" si="6"/>
        <v>0</v>
      </c>
      <c r="AI17" s="81"/>
      <c r="AJ17" s="81"/>
      <c r="AK17" s="81"/>
      <c r="AL17" s="81"/>
      <c r="AM17" s="81"/>
      <c r="AN17" s="81"/>
      <c r="AO17" s="30">
        <f t="shared" si="10"/>
        <v>0</v>
      </c>
      <c r="AP17" s="40">
        <f t="shared" si="11"/>
        <v>0</v>
      </c>
      <c r="AQ17" s="78"/>
      <c r="AR17" s="78"/>
      <c r="AS17" s="78"/>
      <c r="AT17" s="78"/>
      <c r="AU17" s="78"/>
      <c r="AV17" s="78"/>
      <c r="AW17" s="78"/>
      <c r="AX17" s="81"/>
      <c r="AY17" s="81"/>
      <c r="AZ17" s="81"/>
      <c r="BA17" s="40">
        <f t="shared" si="7"/>
        <v>0</v>
      </c>
      <c r="BB17" s="36">
        <f t="shared" si="8"/>
        <v>0</v>
      </c>
      <c r="BC17" s="32" t="s">
        <v>129</v>
      </c>
    </row>
    <row r="18" spans="1:55" s="4" customFormat="1" ht="43.2" x14ac:dyDescent="0.3">
      <c r="A18" s="43">
        <v>13</v>
      </c>
      <c r="B18" s="16" t="s">
        <v>26</v>
      </c>
      <c r="C18" s="17" t="s">
        <v>22</v>
      </c>
      <c r="D18" s="16"/>
      <c r="E18" s="17"/>
      <c r="F18" s="18" t="s">
        <v>84</v>
      </c>
      <c r="G18" s="19" t="s">
        <v>59</v>
      </c>
      <c r="H18" s="19" t="s">
        <v>86</v>
      </c>
      <c r="I18" s="21">
        <v>10</v>
      </c>
      <c r="J18" s="20">
        <v>6</v>
      </c>
      <c r="K18" s="20">
        <v>18</v>
      </c>
      <c r="L18" s="20">
        <v>7</v>
      </c>
      <c r="M18" s="20">
        <v>10</v>
      </c>
      <c r="N18" s="20">
        <v>6</v>
      </c>
      <c r="O18" s="75">
        <v>2</v>
      </c>
      <c r="P18" s="75">
        <v>2</v>
      </c>
      <c r="Q18" s="75">
        <v>2</v>
      </c>
      <c r="R18" s="75">
        <v>2</v>
      </c>
      <c r="S18" s="75">
        <v>3</v>
      </c>
      <c r="T18" s="37">
        <f>SUM(I18:S18)</f>
        <v>68</v>
      </c>
      <c r="U18" s="37"/>
      <c r="V18" s="37"/>
      <c r="W18" s="37"/>
      <c r="X18" s="38"/>
      <c r="Y18" s="38">
        <f t="shared" si="9"/>
        <v>0</v>
      </c>
      <c r="Z18" s="88">
        <f t="shared" si="12"/>
        <v>68</v>
      </c>
      <c r="AA18" s="25">
        <f>14/2</f>
        <v>7</v>
      </c>
      <c r="AB18" s="25">
        <f>10/2</f>
        <v>5</v>
      </c>
      <c r="AC18" s="25">
        <f>9/2</f>
        <v>4.5</v>
      </c>
      <c r="AD18" s="25">
        <f>8/2</f>
        <v>4</v>
      </c>
      <c r="AE18" s="25">
        <f>15/2</f>
        <v>7.5</v>
      </c>
      <c r="AF18" s="25">
        <f>9/2</f>
        <v>4.5</v>
      </c>
      <c r="AG18" s="25">
        <f>9/2</f>
        <v>4.5</v>
      </c>
      <c r="AH18" s="69">
        <f t="shared" si="6"/>
        <v>37</v>
      </c>
      <c r="AI18" s="81"/>
      <c r="AJ18" s="81"/>
      <c r="AK18" s="81"/>
      <c r="AL18" s="81"/>
      <c r="AM18" s="81"/>
      <c r="AN18" s="81"/>
      <c r="AO18" s="30">
        <f t="shared" si="10"/>
        <v>0</v>
      </c>
      <c r="AP18" s="40">
        <f t="shared" si="11"/>
        <v>37</v>
      </c>
      <c r="AQ18" s="78">
        <f>23/3</f>
        <v>7.666666666666667</v>
      </c>
      <c r="AR18" s="78">
        <v>8</v>
      </c>
      <c r="AS18" s="78">
        <f>23/3</f>
        <v>7.666666666666667</v>
      </c>
      <c r="AT18" s="78">
        <f>25/3</f>
        <v>8.3333333333333339</v>
      </c>
      <c r="AU18" s="78">
        <f>23/3</f>
        <v>7.666666666666667</v>
      </c>
      <c r="AV18" s="78">
        <f>22/3</f>
        <v>7.333333333333333</v>
      </c>
      <c r="AW18" s="78">
        <f>24/3</f>
        <v>8</v>
      </c>
      <c r="AX18" s="81">
        <f>23/3</f>
        <v>7.666666666666667</v>
      </c>
      <c r="AY18" s="81">
        <v>5</v>
      </c>
      <c r="AZ18" s="81">
        <v>4</v>
      </c>
      <c r="BA18" s="40">
        <f t="shared" si="7"/>
        <v>71.333333333333343</v>
      </c>
      <c r="BB18" s="36">
        <f t="shared" si="8"/>
        <v>176.33333333333334</v>
      </c>
      <c r="BC18" s="33" t="s">
        <v>126</v>
      </c>
    </row>
    <row r="19" spans="1:55" ht="43.2" x14ac:dyDescent="0.3">
      <c r="A19" s="44">
        <v>14</v>
      </c>
      <c r="B19" s="16" t="s">
        <v>118</v>
      </c>
      <c r="C19" s="17" t="s">
        <v>31</v>
      </c>
      <c r="D19" s="16"/>
      <c r="E19" s="17"/>
      <c r="F19" s="21" t="s">
        <v>99</v>
      </c>
      <c r="G19" s="19" t="s">
        <v>59</v>
      </c>
      <c r="H19" s="15" t="s">
        <v>100</v>
      </c>
      <c r="I19" s="21"/>
      <c r="J19" s="20"/>
      <c r="K19" s="20"/>
      <c r="L19" s="20"/>
      <c r="M19" s="20"/>
      <c r="N19" s="20"/>
      <c r="O19" s="75"/>
      <c r="P19" s="75"/>
      <c r="Q19" s="75"/>
      <c r="R19" s="75"/>
      <c r="S19" s="75"/>
      <c r="T19" s="37">
        <f>SUM(I19:S19)</f>
        <v>0</v>
      </c>
      <c r="U19" s="37"/>
      <c r="V19" s="37"/>
      <c r="W19" s="37"/>
      <c r="X19" s="38"/>
      <c r="Y19" s="38">
        <f t="shared" si="9"/>
        <v>0</v>
      </c>
      <c r="Z19" s="53">
        <f t="shared" si="12"/>
        <v>0</v>
      </c>
      <c r="AA19" s="25"/>
      <c r="AB19" s="25"/>
      <c r="AC19" s="25"/>
      <c r="AD19" s="25"/>
      <c r="AE19" s="25"/>
      <c r="AF19" s="25"/>
      <c r="AG19" s="25"/>
      <c r="AH19" s="69">
        <f t="shared" si="6"/>
        <v>0</v>
      </c>
      <c r="AI19" s="81"/>
      <c r="AJ19" s="81"/>
      <c r="AK19" s="81"/>
      <c r="AL19" s="81"/>
      <c r="AM19" s="81"/>
      <c r="AN19" s="81"/>
      <c r="AO19" s="30">
        <f t="shared" si="10"/>
        <v>0</v>
      </c>
      <c r="AP19" s="40">
        <f t="shared" si="11"/>
        <v>0</v>
      </c>
      <c r="AQ19" s="78"/>
      <c r="AR19" s="78"/>
      <c r="AS19" s="78"/>
      <c r="AT19" s="78"/>
      <c r="AU19" s="78"/>
      <c r="AV19" s="78"/>
      <c r="AW19" s="78"/>
      <c r="AX19" s="81"/>
      <c r="AY19" s="81"/>
      <c r="AZ19" s="81"/>
      <c r="BA19" s="40">
        <f t="shared" si="7"/>
        <v>0</v>
      </c>
      <c r="BB19" s="36">
        <f t="shared" si="8"/>
        <v>0</v>
      </c>
      <c r="BC19" s="32" t="s">
        <v>129</v>
      </c>
    </row>
    <row r="20" spans="1:55" ht="43.2" x14ac:dyDescent="0.3">
      <c r="A20" s="44">
        <v>15</v>
      </c>
      <c r="B20" s="16" t="s">
        <v>67</v>
      </c>
      <c r="C20" s="17" t="s">
        <v>68</v>
      </c>
      <c r="D20" s="16"/>
      <c r="E20" s="17"/>
      <c r="F20" s="18" t="s">
        <v>29</v>
      </c>
      <c r="G20" s="19" t="s">
        <v>59</v>
      </c>
      <c r="H20" s="15">
        <v>1272</v>
      </c>
      <c r="I20" s="21"/>
      <c r="J20" s="20">
        <v>5</v>
      </c>
      <c r="K20" s="20">
        <v>15</v>
      </c>
      <c r="L20" s="20">
        <v>7</v>
      </c>
      <c r="M20" s="20">
        <v>12</v>
      </c>
      <c r="N20" s="20">
        <v>5</v>
      </c>
      <c r="O20" s="75">
        <v>1</v>
      </c>
      <c r="P20" s="75">
        <v>2</v>
      </c>
      <c r="Q20" s="75">
        <v>3</v>
      </c>
      <c r="R20" s="75">
        <v>2</v>
      </c>
      <c r="S20" s="75">
        <v>3</v>
      </c>
      <c r="T20" s="37">
        <f>SUM(I20:S20)</f>
        <v>55</v>
      </c>
      <c r="U20" s="37"/>
      <c r="V20" s="37"/>
      <c r="W20" s="37"/>
      <c r="X20" s="38"/>
      <c r="Y20" s="38">
        <f t="shared" si="9"/>
        <v>0</v>
      </c>
      <c r="Z20" s="96">
        <f t="shared" si="12"/>
        <v>55</v>
      </c>
      <c r="AA20" s="25">
        <f>27/3</f>
        <v>9</v>
      </c>
      <c r="AB20" s="25">
        <v>4</v>
      </c>
      <c r="AC20" s="25">
        <v>5</v>
      </c>
      <c r="AD20" s="25">
        <v>5</v>
      </c>
      <c r="AE20" s="25">
        <f>26/3</f>
        <v>8.6666666666666661</v>
      </c>
      <c r="AF20" s="25">
        <v>5</v>
      </c>
      <c r="AG20" s="25">
        <f>5</f>
        <v>5</v>
      </c>
      <c r="AH20" s="83">
        <f t="shared" si="6"/>
        <v>41.666666666666664</v>
      </c>
      <c r="AI20" s="81"/>
      <c r="AJ20" s="81"/>
      <c r="AK20" s="81"/>
      <c r="AL20" s="81"/>
      <c r="AM20" s="81"/>
      <c r="AN20" s="81"/>
      <c r="AO20" s="30">
        <f t="shared" si="10"/>
        <v>0</v>
      </c>
      <c r="AP20" s="93">
        <f t="shared" si="11"/>
        <v>41.666666666666664</v>
      </c>
      <c r="AQ20" s="78">
        <f>20/3</f>
        <v>6.666666666666667</v>
      </c>
      <c r="AR20" s="78">
        <v>8</v>
      </c>
      <c r="AS20" s="78">
        <f>22/3</f>
        <v>7.333333333333333</v>
      </c>
      <c r="AT20" s="78">
        <f>21/3</f>
        <v>7</v>
      </c>
      <c r="AU20" s="78">
        <f>19/3</f>
        <v>6.333333333333333</v>
      </c>
      <c r="AV20" s="78">
        <f>19/3</f>
        <v>6.333333333333333</v>
      </c>
      <c r="AW20" s="78">
        <f>18/3</f>
        <v>6</v>
      </c>
      <c r="AX20" s="81">
        <f>19/3</f>
        <v>6.333333333333333</v>
      </c>
      <c r="AY20" s="81">
        <f>11/3</f>
        <v>3.6666666666666665</v>
      </c>
      <c r="AZ20" s="30">
        <f>11/3</f>
        <v>3.6666666666666665</v>
      </c>
      <c r="BA20" s="40">
        <f t="shared" si="7"/>
        <v>61.333333333333336</v>
      </c>
      <c r="BB20" s="36">
        <f t="shared" si="8"/>
        <v>158</v>
      </c>
      <c r="BC20" s="33" t="s">
        <v>127</v>
      </c>
    </row>
    <row r="21" spans="1:55" ht="28.8" x14ac:dyDescent="0.3">
      <c r="A21" s="43">
        <v>16</v>
      </c>
      <c r="B21" s="16" t="s">
        <v>92</v>
      </c>
      <c r="C21" s="17" t="s">
        <v>31</v>
      </c>
      <c r="D21" s="16"/>
      <c r="E21" s="17"/>
      <c r="F21" s="18" t="s">
        <v>29</v>
      </c>
      <c r="G21" s="19" t="s">
        <v>27</v>
      </c>
      <c r="H21" s="19" t="s">
        <v>96</v>
      </c>
      <c r="I21" s="21"/>
      <c r="J21" s="20"/>
      <c r="K21" s="20"/>
      <c r="L21" s="20"/>
      <c r="M21" s="20"/>
      <c r="N21" s="20"/>
      <c r="O21" s="75"/>
      <c r="P21" s="75"/>
      <c r="Q21" s="75"/>
      <c r="R21" s="75"/>
      <c r="S21" s="75"/>
      <c r="T21" s="37">
        <f t="shared" ref="T21" si="16">SUM(I21:S21)</f>
        <v>0</v>
      </c>
      <c r="U21" s="37"/>
      <c r="V21" s="37"/>
      <c r="W21" s="37"/>
      <c r="X21" s="38"/>
      <c r="Y21" s="38">
        <v>1</v>
      </c>
      <c r="Z21" s="53">
        <f t="shared" si="12"/>
        <v>1</v>
      </c>
      <c r="AA21" s="25">
        <v>7</v>
      </c>
      <c r="AB21" s="25">
        <v>4</v>
      </c>
      <c r="AC21" s="25">
        <f>10/3</f>
        <v>3.3333333333333335</v>
      </c>
      <c r="AD21" s="25">
        <f>6/3</f>
        <v>2</v>
      </c>
      <c r="AE21" s="25">
        <f>18/3</f>
        <v>6</v>
      </c>
      <c r="AF21" s="25">
        <f>10/3</f>
        <v>3.3333333333333335</v>
      </c>
      <c r="AG21" s="25">
        <v>3</v>
      </c>
      <c r="AH21" s="83">
        <f t="shared" si="6"/>
        <v>28.666666666666668</v>
      </c>
      <c r="AI21" s="81"/>
      <c r="AJ21" s="81"/>
      <c r="AK21" s="81"/>
      <c r="AL21" s="81"/>
      <c r="AM21" s="81"/>
      <c r="AN21" s="81"/>
      <c r="AO21" s="30">
        <f t="shared" si="10"/>
        <v>0</v>
      </c>
      <c r="AP21" s="40">
        <f t="shared" si="11"/>
        <v>28.666666666666668</v>
      </c>
      <c r="AQ21" s="25">
        <f>9/2</f>
        <v>4.5</v>
      </c>
      <c r="AR21" s="25">
        <f>9/2</f>
        <v>4.5</v>
      </c>
      <c r="AS21" s="25">
        <f>9/2</f>
        <v>4.5</v>
      </c>
      <c r="AT21" s="25">
        <f>9/2</f>
        <v>4.5</v>
      </c>
      <c r="AU21" s="25">
        <f>9/2</f>
        <v>4.5</v>
      </c>
      <c r="AV21" s="25">
        <f>8/2</f>
        <v>4</v>
      </c>
      <c r="AW21" s="25">
        <f>7/2</f>
        <v>3.5</v>
      </c>
      <c r="AX21" s="30">
        <f>8/2</f>
        <v>4</v>
      </c>
      <c r="AY21" s="30">
        <f>5/2</f>
        <v>2.5</v>
      </c>
      <c r="AZ21" s="30">
        <f>5/2</f>
        <v>2.5</v>
      </c>
      <c r="BA21" s="40">
        <f t="shared" si="7"/>
        <v>39</v>
      </c>
      <c r="BB21" s="36">
        <f t="shared" si="8"/>
        <v>68.666666666666671</v>
      </c>
      <c r="BC21" s="33"/>
    </row>
    <row r="22" spans="1:55" ht="102.6" customHeight="1" x14ac:dyDescent="0.3">
      <c r="A22" s="45">
        <v>17</v>
      </c>
      <c r="B22" s="16" t="s">
        <v>74</v>
      </c>
      <c r="C22" s="17" t="s">
        <v>75</v>
      </c>
      <c r="D22" s="66" t="s">
        <v>78</v>
      </c>
      <c r="E22" s="62"/>
      <c r="F22" s="67" t="s">
        <v>32</v>
      </c>
      <c r="G22" s="67">
        <v>2020</v>
      </c>
      <c r="H22" s="68">
        <v>559</v>
      </c>
      <c r="I22" s="97">
        <v>9</v>
      </c>
      <c r="J22" s="97">
        <v>4</v>
      </c>
      <c r="K22" s="97">
        <v>16</v>
      </c>
      <c r="L22" s="97">
        <v>9</v>
      </c>
      <c r="M22" s="97">
        <v>6</v>
      </c>
      <c r="N22" s="97">
        <v>10</v>
      </c>
      <c r="O22" s="97">
        <v>2</v>
      </c>
      <c r="P22" s="97">
        <v>2</v>
      </c>
      <c r="Q22" s="97">
        <v>1</v>
      </c>
      <c r="R22" s="97">
        <v>2</v>
      </c>
      <c r="S22" s="97">
        <v>3</v>
      </c>
      <c r="T22" s="37">
        <f t="shared" ref="T22:T28" si="17">SUM(I22:S22)</f>
        <v>64</v>
      </c>
      <c r="U22" s="63"/>
      <c r="V22" s="63"/>
      <c r="W22" s="63"/>
      <c r="X22" s="63"/>
      <c r="Y22" s="38">
        <f t="shared" si="9"/>
        <v>0</v>
      </c>
      <c r="Z22" s="86">
        <f t="shared" si="12"/>
        <v>64</v>
      </c>
      <c r="AA22" s="97">
        <f>26/3</f>
        <v>8.6666666666666661</v>
      </c>
      <c r="AB22" s="67">
        <v>5</v>
      </c>
      <c r="AC22" s="67">
        <v>5</v>
      </c>
      <c r="AD22" s="67">
        <v>5</v>
      </c>
      <c r="AE22" s="97">
        <f>28/3</f>
        <v>9.3333333333333339</v>
      </c>
      <c r="AF22" s="97">
        <f>20/3</f>
        <v>6.666666666666667</v>
      </c>
      <c r="AG22" s="67">
        <v>5</v>
      </c>
      <c r="AH22" s="83">
        <f t="shared" si="6"/>
        <v>44.666666666666664</v>
      </c>
      <c r="AI22" s="82"/>
      <c r="AJ22" s="82"/>
      <c r="AK22" s="82"/>
      <c r="AL22" s="82"/>
      <c r="AM22" s="82"/>
      <c r="AN22" s="82"/>
      <c r="AO22" s="30">
        <f t="shared" si="10"/>
        <v>0</v>
      </c>
      <c r="AP22" s="89">
        <f t="shared" si="11"/>
        <v>44.666666666666664</v>
      </c>
      <c r="AQ22" s="67">
        <v>7</v>
      </c>
      <c r="AR22" s="67">
        <f>16/2</f>
        <v>8</v>
      </c>
      <c r="AS22" s="67">
        <f>18/2</f>
        <v>9</v>
      </c>
      <c r="AT22" s="67">
        <v>8</v>
      </c>
      <c r="AU22" s="97">
        <f>15/2</f>
        <v>7.5</v>
      </c>
      <c r="AV22" s="67">
        <v>8</v>
      </c>
      <c r="AW22" s="97">
        <f>17/2</f>
        <v>8.5</v>
      </c>
      <c r="AX22" s="97">
        <f>17/2</f>
        <v>8.5</v>
      </c>
      <c r="AY22" s="67">
        <v>4</v>
      </c>
      <c r="AZ22" s="67">
        <v>4</v>
      </c>
      <c r="BA22" s="94">
        <f t="shared" si="7"/>
        <v>72.5</v>
      </c>
      <c r="BB22" s="36">
        <f t="shared" si="8"/>
        <v>181.16666666666666</v>
      </c>
      <c r="BC22" s="102" t="s">
        <v>128</v>
      </c>
    </row>
    <row r="23" spans="1:55" s="2" customFormat="1" ht="100.8" x14ac:dyDescent="0.3">
      <c r="A23" s="44">
        <v>18</v>
      </c>
      <c r="B23" s="16" t="s">
        <v>67</v>
      </c>
      <c r="C23" s="17" t="s">
        <v>68</v>
      </c>
      <c r="D23" s="16"/>
      <c r="E23" s="17"/>
      <c r="F23" s="18" t="s">
        <v>29</v>
      </c>
      <c r="G23" s="19" t="s">
        <v>59</v>
      </c>
      <c r="H23" s="15">
        <v>1278</v>
      </c>
      <c r="I23" s="98">
        <v>10</v>
      </c>
      <c r="J23" s="22">
        <v>5</v>
      </c>
      <c r="K23" s="22">
        <v>12</v>
      </c>
      <c r="L23" s="22">
        <v>7</v>
      </c>
      <c r="M23" s="22">
        <v>14</v>
      </c>
      <c r="N23" s="22">
        <v>5</v>
      </c>
      <c r="O23" s="22">
        <v>2</v>
      </c>
      <c r="P23" s="22">
        <v>1</v>
      </c>
      <c r="Q23" s="22">
        <v>2</v>
      </c>
      <c r="R23" s="22">
        <v>2</v>
      </c>
      <c r="S23" s="22">
        <v>4</v>
      </c>
      <c r="T23" s="39">
        <f t="shared" si="17"/>
        <v>64</v>
      </c>
      <c r="U23" s="39"/>
      <c r="V23" s="39"/>
      <c r="W23" s="39"/>
      <c r="X23" s="39"/>
      <c r="Y23" s="38">
        <f t="shared" si="9"/>
        <v>0</v>
      </c>
      <c r="Z23" s="86">
        <f t="shared" si="12"/>
        <v>64</v>
      </c>
      <c r="AA23" s="25">
        <v>8</v>
      </c>
      <c r="AB23" s="25">
        <v>5</v>
      </c>
      <c r="AC23" s="25">
        <v>5</v>
      </c>
      <c r="AD23" s="25">
        <v>5</v>
      </c>
      <c r="AE23" s="25">
        <f>24/3</f>
        <v>8</v>
      </c>
      <c r="AF23" s="25">
        <f>14/3</f>
        <v>4.666666666666667</v>
      </c>
      <c r="AG23" s="25">
        <f>14/3</f>
        <v>4.666666666666667</v>
      </c>
      <c r="AH23" s="83">
        <f t="shared" si="6"/>
        <v>40.333333333333329</v>
      </c>
      <c r="AI23" s="78"/>
      <c r="AJ23" s="78"/>
      <c r="AK23" s="78"/>
      <c r="AL23" s="78"/>
      <c r="AM23" s="78"/>
      <c r="AN23" s="78"/>
      <c r="AO23" s="30">
        <f t="shared" si="10"/>
        <v>0</v>
      </c>
      <c r="AP23" s="94">
        <f t="shared" si="11"/>
        <v>40.333333333333329</v>
      </c>
      <c r="AQ23" s="25">
        <f>8</f>
        <v>8</v>
      </c>
      <c r="AR23" s="25">
        <v>8</v>
      </c>
      <c r="AS23" s="25">
        <v>9</v>
      </c>
      <c r="AT23" s="25">
        <v>9</v>
      </c>
      <c r="AU23" s="25">
        <v>9</v>
      </c>
      <c r="AV23" s="25">
        <v>9</v>
      </c>
      <c r="AW23" s="25">
        <v>9</v>
      </c>
      <c r="AX23" s="25">
        <v>8</v>
      </c>
      <c r="AY23" s="25">
        <f>5</f>
        <v>5</v>
      </c>
      <c r="AZ23" s="25">
        <f>5</f>
        <v>5</v>
      </c>
      <c r="BA23" s="93">
        <f t="shared" si="7"/>
        <v>79</v>
      </c>
      <c r="BB23" s="36">
        <f t="shared" si="8"/>
        <v>183.33333333333331</v>
      </c>
      <c r="BC23" s="101" t="s">
        <v>130</v>
      </c>
    </row>
    <row r="24" spans="1:55" ht="28.8" x14ac:dyDescent="0.3">
      <c r="A24" s="44">
        <v>19</v>
      </c>
      <c r="B24" s="16" t="s">
        <v>33</v>
      </c>
      <c r="C24" s="17" t="s">
        <v>31</v>
      </c>
      <c r="D24" s="16"/>
      <c r="E24" s="17"/>
      <c r="F24" s="18" t="s">
        <v>29</v>
      </c>
      <c r="G24" s="19" t="s">
        <v>27</v>
      </c>
      <c r="H24" s="19" t="s">
        <v>79</v>
      </c>
      <c r="I24" s="98">
        <v>9</v>
      </c>
      <c r="J24" s="22">
        <v>5</v>
      </c>
      <c r="K24" s="22">
        <v>10</v>
      </c>
      <c r="L24" s="22">
        <v>10</v>
      </c>
      <c r="M24" s="22">
        <v>6</v>
      </c>
      <c r="N24" s="22">
        <v>4</v>
      </c>
      <c r="O24" s="22"/>
      <c r="P24" s="22"/>
      <c r="Q24" s="22"/>
      <c r="R24" s="22"/>
      <c r="S24" s="99">
        <v>1</v>
      </c>
      <c r="T24" s="39">
        <v>0</v>
      </c>
      <c r="U24" s="39"/>
      <c r="V24" s="39"/>
      <c r="W24" s="39"/>
      <c r="X24" s="39"/>
      <c r="Y24" s="38">
        <f t="shared" si="9"/>
        <v>0</v>
      </c>
      <c r="Z24" s="53">
        <f t="shared" si="12"/>
        <v>0</v>
      </c>
      <c r="AA24" s="25">
        <f>24/3</f>
        <v>8</v>
      </c>
      <c r="AB24" s="25">
        <f>14/3</f>
        <v>4.666666666666667</v>
      </c>
      <c r="AC24" s="25">
        <f>12/3</f>
        <v>4</v>
      </c>
      <c r="AD24" s="25">
        <f>13/3</f>
        <v>4.333333333333333</v>
      </c>
      <c r="AE24" s="25">
        <f>20/3</f>
        <v>6.666666666666667</v>
      </c>
      <c r="AF24" s="25">
        <v>4</v>
      </c>
      <c r="AG24" s="25">
        <v>4</v>
      </c>
      <c r="AH24" s="83">
        <f t="shared" si="6"/>
        <v>35.666666666666671</v>
      </c>
      <c r="AI24" s="25"/>
      <c r="AJ24" s="25"/>
      <c r="AK24" s="25"/>
      <c r="AL24" s="25"/>
      <c r="AM24" s="25"/>
      <c r="AN24" s="25"/>
      <c r="AO24" s="30">
        <f t="shared" si="10"/>
        <v>0</v>
      </c>
      <c r="AP24" s="40">
        <f t="shared" si="11"/>
        <v>35.666666666666671</v>
      </c>
      <c r="AQ24" s="25">
        <f>17/3</f>
        <v>5.666666666666667</v>
      </c>
      <c r="AR24" s="25">
        <f>17/3</f>
        <v>5.666666666666667</v>
      </c>
      <c r="AS24" s="25">
        <f>19/3</f>
        <v>6.333333333333333</v>
      </c>
      <c r="AT24" s="25">
        <f>18/3</f>
        <v>6</v>
      </c>
      <c r="AU24" s="25">
        <f>19/3</f>
        <v>6.333333333333333</v>
      </c>
      <c r="AV24" s="25">
        <f>16/3</f>
        <v>5.333333333333333</v>
      </c>
      <c r="AW24" s="25">
        <f>16/3</f>
        <v>5.333333333333333</v>
      </c>
      <c r="AX24" s="25">
        <f>17/3</f>
        <v>5.666666666666667</v>
      </c>
      <c r="AY24" s="25">
        <f>10/3</f>
        <v>3.3333333333333335</v>
      </c>
      <c r="AZ24" s="25">
        <f>10/3</f>
        <v>3.3333333333333335</v>
      </c>
      <c r="BA24" s="40">
        <f t="shared" si="7"/>
        <v>53.000000000000007</v>
      </c>
      <c r="BB24" s="36">
        <f t="shared" si="8"/>
        <v>88.666666666666686</v>
      </c>
      <c r="BC24" s="64"/>
    </row>
    <row r="25" spans="1:55" ht="28.8" x14ac:dyDescent="0.3">
      <c r="A25" s="44">
        <v>20</v>
      </c>
      <c r="B25" s="16" t="s">
        <v>65</v>
      </c>
      <c r="C25" s="17" t="s">
        <v>31</v>
      </c>
      <c r="D25" s="16"/>
      <c r="E25" s="17"/>
      <c r="F25" s="21" t="s">
        <v>93</v>
      </c>
      <c r="G25" s="19" t="s">
        <v>59</v>
      </c>
      <c r="H25" s="15">
        <v>1381</v>
      </c>
      <c r="I25" s="98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39">
        <f t="shared" si="17"/>
        <v>0</v>
      </c>
      <c r="U25" s="39"/>
      <c r="V25" s="39"/>
      <c r="W25" s="39"/>
      <c r="X25" s="39"/>
      <c r="Y25" s="38">
        <f t="shared" si="9"/>
        <v>0</v>
      </c>
      <c r="Z25" s="53">
        <f t="shared" si="12"/>
        <v>0</v>
      </c>
      <c r="AA25" s="25"/>
      <c r="AB25" s="25"/>
      <c r="AC25" s="25"/>
      <c r="AD25" s="25"/>
      <c r="AE25" s="25"/>
      <c r="AF25" s="25"/>
      <c r="AG25" s="25"/>
      <c r="AH25" s="69">
        <f t="shared" si="6"/>
        <v>0</v>
      </c>
      <c r="AI25" s="25"/>
      <c r="AJ25" s="25"/>
      <c r="AK25" s="25"/>
      <c r="AL25" s="25"/>
      <c r="AM25" s="25"/>
      <c r="AN25" s="25"/>
      <c r="AO25" s="30">
        <f t="shared" si="10"/>
        <v>0</v>
      </c>
      <c r="AP25" s="40">
        <f t="shared" si="11"/>
        <v>0</v>
      </c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40">
        <f t="shared" si="7"/>
        <v>0</v>
      </c>
      <c r="BB25" s="36">
        <f t="shared" si="8"/>
        <v>0</v>
      </c>
      <c r="BC25" s="65" t="s">
        <v>129</v>
      </c>
    </row>
    <row r="26" spans="1:55" s="14" customFormat="1" ht="72" x14ac:dyDescent="0.3">
      <c r="A26" s="44">
        <v>21</v>
      </c>
      <c r="B26" s="16" t="s">
        <v>30</v>
      </c>
      <c r="C26" s="17" t="s">
        <v>31</v>
      </c>
      <c r="D26" s="16"/>
      <c r="E26" s="17"/>
      <c r="F26" s="18" t="s">
        <v>29</v>
      </c>
      <c r="G26" s="19" t="s">
        <v>27</v>
      </c>
      <c r="H26" s="19" t="s">
        <v>66</v>
      </c>
      <c r="I26" s="98">
        <v>8</v>
      </c>
      <c r="J26" s="22">
        <v>6</v>
      </c>
      <c r="K26" s="22">
        <v>10</v>
      </c>
      <c r="L26" s="22">
        <v>7</v>
      </c>
      <c r="M26" s="22">
        <v>14</v>
      </c>
      <c r="N26" s="22">
        <v>8</v>
      </c>
      <c r="O26" s="22">
        <v>2</v>
      </c>
      <c r="P26" s="22">
        <v>1</v>
      </c>
      <c r="Q26" s="22">
        <v>2</v>
      </c>
      <c r="R26" s="22">
        <v>2</v>
      </c>
      <c r="S26" s="22">
        <v>5</v>
      </c>
      <c r="T26" s="39">
        <f t="shared" si="17"/>
        <v>65</v>
      </c>
      <c r="U26" s="39"/>
      <c r="V26" s="39"/>
      <c r="W26" s="39"/>
      <c r="X26" s="39"/>
      <c r="Y26" s="38">
        <f t="shared" si="9"/>
        <v>0</v>
      </c>
      <c r="Z26" s="87">
        <f t="shared" si="12"/>
        <v>65</v>
      </c>
      <c r="AA26" s="25">
        <v>8</v>
      </c>
      <c r="AB26" s="25">
        <v>5</v>
      </c>
      <c r="AC26" s="25">
        <v>5</v>
      </c>
      <c r="AD26" s="25">
        <v>5</v>
      </c>
      <c r="AE26" s="25">
        <v>7</v>
      </c>
      <c r="AF26" s="25">
        <v>4</v>
      </c>
      <c r="AG26" s="25">
        <v>5</v>
      </c>
      <c r="AH26" s="69">
        <f t="shared" si="6"/>
        <v>39</v>
      </c>
      <c r="AI26" s="25"/>
      <c r="AJ26" s="25"/>
      <c r="AK26" s="25"/>
      <c r="AL26" s="25"/>
      <c r="AM26" s="25"/>
      <c r="AN26" s="25"/>
      <c r="AO26" s="30">
        <f t="shared" si="10"/>
        <v>0</v>
      </c>
      <c r="AP26" s="40">
        <f t="shared" si="11"/>
        <v>39</v>
      </c>
      <c r="AQ26" s="25">
        <v>8</v>
      </c>
      <c r="AR26" s="25">
        <v>8</v>
      </c>
      <c r="AS26" s="25">
        <v>9</v>
      </c>
      <c r="AT26" s="25">
        <v>9</v>
      </c>
      <c r="AU26" s="25">
        <v>9</v>
      </c>
      <c r="AV26" s="25">
        <v>9</v>
      </c>
      <c r="AW26" s="25">
        <v>9</v>
      </c>
      <c r="AX26" s="25">
        <v>9</v>
      </c>
      <c r="AY26" s="25">
        <v>5</v>
      </c>
      <c r="AZ26" s="25">
        <v>5</v>
      </c>
      <c r="BA26" s="89">
        <f t="shared" si="7"/>
        <v>80</v>
      </c>
      <c r="BB26" s="36">
        <f t="shared" si="8"/>
        <v>184</v>
      </c>
      <c r="BC26" s="101" t="s">
        <v>131</v>
      </c>
    </row>
    <row r="27" spans="1:55" ht="43.2" x14ac:dyDescent="0.3">
      <c r="A27" s="44">
        <v>22</v>
      </c>
      <c r="B27" s="16" t="s">
        <v>71</v>
      </c>
      <c r="C27" s="17" t="s">
        <v>101</v>
      </c>
      <c r="D27" s="16"/>
      <c r="E27" s="17"/>
      <c r="F27" s="18" t="s">
        <v>29</v>
      </c>
      <c r="G27" s="19" t="s">
        <v>27</v>
      </c>
      <c r="H27" s="15">
        <v>1580</v>
      </c>
      <c r="I27" s="98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39">
        <f t="shared" si="17"/>
        <v>0</v>
      </c>
      <c r="U27" s="39"/>
      <c r="V27" s="39"/>
      <c r="W27" s="39"/>
      <c r="X27" s="39"/>
      <c r="Y27" s="38">
        <f t="shared" si="9"/>
        <v>0</v>
      </c>
      <c r="Z27" s="53">
        <f t="shared" si="12"/>
        <v>0</v>
      </c>
      <c r="AA27" s="25"/>
      <c r="AB27" s="25"/>
      <c r="AC27" s="25"/>
      <c r="AD27" s="25"/>
      <c r="AE27" s="25"/>
      <c r="AF27" s="25"/>
      <c r="AG27" s="25"/>
      <c r="AH27" s="69">
        <f t="shared" si="6"/>
        <v>0</v>
      </c>
      <c r="AI27" s="25"/>
      <c r="AJ27" s="25"/>
      <c r="AK27" s="25"/>
      <c r="AL27" s="25"/>
      <c r="AM27" s="25"/>
      <c r="AN27" s="25"/>
      <c r="AO27" s="30">
        <f t="shared" si="10"/>
        <v>0</v>
      </c>
      <c r="AP27" s="40">
        <f t="shared" si="11"/>
        <v>0</v>
      </c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40">
        <f t="shared" si="7"/>
        <v>0</v>
      </c>
      <c r="BB27" s="36">
        <f t="shared" si="8"/>
        <v>0</v>
      </c>
      <c r="BC27" s="65" t="s">
        <v>129</v>
      </c>
    </row>
    <row r="28" spans="1:55" ht="28.8" x14ac:dyDescent="0.3">
      <c r="A28" s="44">
        <v>23</v>
      </c>
      <c r="B28" s="16" t="s">
        <v>102</v>
      </c>
      <c r="C28" s="17" t="s">
        <v>103</v>
      </c>
      <c r="D28" s="16"/>
      <c r="E28" s="17"/>
      <c r="F28" s="18" t="s">
        <v>29</v>
      </c>
      <c r="G28" s="19" t="s">
        <v>59</v>
      </c>
      <c r="H28" s="15">
        <v>1668</v>
      </c>
      <c r="I28" s="98"/>
      <c r="J28" s="22">
        <v>4</v>
      </c>
      <c r="K28" s="22">
        <v>5</v>
      </c>
      <c r="L28" s="22">
        <v>6</v>
      </c>
      <c r="M28" s="22">
        <v>14</v>
      </c>
      <c r="N28" s="22">
        <v>4</v>
      </c>
      <c r="O28" s="22"/>
      <c r="P28" s="22">
        <v>1</v>
      </c>
      <c r="Q28" s="22"/>
      <c r="R28" s="22">
        <v>1</v>
      </c>
      <c r="S28" s="22">
        <v>2</v>
      </c>
      <c r="T28" s="37">
        <f t="shared" si="17"/>
        <v>37</v>
      </c>
      <c r="U28" s="39"/>
      <c r="V28" s="39"/>
      <c r="W28" s="39"/>
      <c r="X28" s="39"/>
      <c r="Y28" s="38">
        <f t="shared" si="9"/>
        <v>0</v>
      </c>
      <c r="Z28" s="53">
        <f t="shared" si="12"/>
        <v>37</v>
      </c>
      <c r="AA28" s="25">
        <f>14/2</f>
        <v>7</v>
      </c>
      <c r="AB28" s="25">
        <v>5</v>
      </c>
      <c r="AC28" s="25">
        <v>5</v>
      </c>
      <c r="AD28" s="25">
        <v>5</v>
      </c>
      <c r="AE28" s="25">
        <f>15/2</f>
        <v>7.5</v>
      </c>
      <c r="AF28" s="25">
        <v>4</v>
      </c>
      <c r="AG28" s="25">
        <v>5</v>
      </c>
      <c r="AH28" s="83">
        <f t="shared" si="6"/>
        <v>38.5</v>
      </c>
      <c r="AI28" s="25"/>
      <c r="AJ28" s="25"/>
      <c r="AK28" s="25"/>
      <c r="AL28" s="25"/>
      <c r="AM28" s="25"/>
      <c r="AN28" s="25"/>
      <c r="AO28" s="30">
        <f t="shared" si="10"/>
        <v>0</v>
      </c>
      <c r="AP28" s="40">
        <f t="shared" si="11"/>
        <v>38.5</v>
      </c>
      <c r="AQ28" s="25">
        <f>21/3</f>
        <v>7</v>
      </c>
      <c r="AR28" s="25">
        <f>21/3</f>
        <v>7</v>
      </c>
      <c r="AS28" s="25">
        <f>23/3</f>
        <v>7.666666666666667</v>
      </c>
      <c r="AT28" s="25">
        <f>23/3</f>
        <v>7.666666666666667</v>
      </c>
      <c r="AU28" s="25">
        <f>23/3</f>
        <v>7.666666666666667</v>
      </c>
      <c r="AV28" s="25">
        <v>5</v>
      </c>
      <c r="AW28" s="25">
        <f>22/3</f>
        <v>7.333333333333333</v>
      </c>
      <c r="AX28" s="25">
        <f>22/3</f>
        <v>7.333333333333333</v>
      </c>
      <c r="AY28" s="25">
        <f>11/3</f>
        <v>3.6666666666666665</v>
      </c>
      <c r="AZ28" s="25">
        <f>11/3</f>
        <v>3.6666666666666665</v>
      </c>
      <c r="BA28" s="40">
        <f t="shared" si="7"/>
        <v>64</v>
      </c>
      <c r="BB28" s="36">
        <f t="shared" si="8"/>
        <v>139.5</v>
      </c>
      <c r="BC28" s="34"/>
    </row>
    <row r="29" spans="1:55" ht="15.6" x14ac:dyDescent="0.3">
      <c r="A29" s="44">
        <v>24</v>
      </c>
      <c r="B29" s="16" t="s">
        <v>70</v>
      </c>
      <c r="C29" s="17" t="s">
        <v>125</v>
      </c>
      <c r="D29" s="16"/>
      <c r="E29" s="17"/>
      <c r="F29" s="18" t="s">
        <v>32</v>
      </c>
      <c r="G29" s="19" t="s">
        <v>27</v>
      </c>
      <c r="H29" s="15">
        <v>1750</v>
      </c>
      <c r="I29" s="98">
        <v>10</v>
      </c>
      <c r="J29" s="22"/>
      <c r="K29" s="22"/>
      <c r="L29" s="22">
        <v>14</v>
      </c>
      <c r="M29" s="22">
        <v>12</v>
      </c>
      <c r="N29" s="22">
        <v>7</v>
      </c>
      <c r="O29" s="22"/>
      <c r="P29" s="22">
        <v>2</v>
      </c>
      <c r="Q29" s="22"/>
      <c r="R29" s="22">
        <v>2</v>
      </c>
      <c r="S29" s="22">
        <v>2</v>
      </c>
      <c r="T29" s="39">
        <f t="shared" si="13"/>
        <v>49</v>
      </c>
      <c r="U29" s="39"/>
      <c r="V29" s="39"/>
      <c r="W29" s="39"/>
      <c r="X29" s="39"/>
      <c r="Y29" s="38">
        <f t="shared" si="9"/>
        <v>0</v>
      </c>
      <c r="Z29" s="53">
        <f t="shared" si="12"/>
        <v>49</v>
      </c>
      <c r="AA29" s="25">
        <f>15/3</f>
        <v>5</v>
      </c>
      <c r="AB29" s="25">
        <f>14/3</f>
        <v>4.666666666666667</v>
      </c>
      <c r="AC29" s="25">
        <v>5</v>
      </c>
      <c r="AD29" s="25">
        <f>14/3</f>
        <v>4.666666666666667</v>
      </c>
      <c r="AE29" s="25">
        <f>23/3</f>
        <v>7.666666666666667</v>
      </c>
      <c r="AF29" s="25">
        <f>13/3</f>
        <v>4.333333333333333</v>
      </c>
      <c r="AG29" s="25">
        <f>14/3</f>
        <v>4.666666666666667</v>
      </c>
      <c r="AH29" s="69">
        <f t="shared" si="6"/>
        <v>36</v>
      </c>
      <c r="AI29" s="25"/>
      <c r="AJ29" s="25"/>
      <c r="AK29" s="25"/>
      <c r="AL29" s="25"/>
      <c r="AM29" s="25"/>
      <c r="AN29" s="25"/>
      <c r="AO29" s="30">
        <f t="shared" si="10"/>
        <v>0</v>
      </c>
      <c r="AP29" s="40">
        <f t="shared" si="11"/>
        <v>36</v>
      </c>
      <c r="AQ29" s="25">
        <f>21/3</f>
        <v>7</v>
      </c>
      <c r="AR29" s="25">
        <f>21/3</f>
        <v>7</v>
      </c>
      <c r="AS29" s="25">
        <f>21/3</f>
        <v>7</v>
      </c>
      <c r="AT29" s="25">
        <f>22/3</f>
        <v>7.333333333333333</v>
      </c>
      <c r="AU29" s="25">
        <f>22/3</f>
        <v>7.333333333333333</v>
      </c>
      <c r="AV29" s="25">
        <v>5</v>
      </c>
      <c r="AW29" s="25">
        <f>20/3</f>
        <v>6.666666666666667</v>
      </c>
      <c r="AX29" s="25">
        <f>20/3</f>
        <v>6.666666666666667</v>
      </c>
      <c r="AY29" s="25">
        <f>11/3</f>
        <v>3.6666666666666665</v>
      </c>
      <c r="AZ29" s="25">
        <f>11/3</f>
        <v>3.6666666666666665</v>
      </c>
      <c r="BA29" s="40">
        <f t="shared" si="7"/>
        <v>61.333333333333321</v>
      </c>
      <c r="BB29" s="36">
        <f t="shared" si="8"/>
        <v>146.33333333333331</v>
      </c>
      <c r="BC29" s="32"/>
    </row>
    <row r="30" spans="1:55" ht="15.6" x14ac:dyDescent="0.3">
      <c r="A30" s="44">
        <v>25</v>
      </c>
      <c r="B30" s="16" t="s">
        <v>70</v>
      </c>
      <c r="C30" s="17" t="s">
        <v>125</v>
      </c>
      <c r="D30" s="16"/>
      <c r="E30" s="17"/>
      <c r="F30" s="18" t="s">
        <v>32</v>
      </c>
      <c r="G30" s="19" t="s">
        <v>27</v>
      </c>
      <c r="H30" s="15">
        <v>1770</v>
      </c>
      <c r="I30" s="98">
        <v>8</v>
      </c>
      <c r="J30" s="22">
        <v>8</v>
      </c>
      <c r="K30" s="22">
        <v>12</v>
      </c>
      <c r="L30" s="22">
        <v>10</v>
      </c>
      <c r="M30" s="22">
        <v>11</v>
      </c>
      <c r="N30" s="22">
        <v>10</v>
      </c>
      <c r="O30" s="22">
        <v>2</v>
      </c>
      <c r="P30" s="22"/>
      <c r="Q30" s="22"/>
      <c r="R30" s="22">
        <v>1</v>
      </c>
      <c r="S30" s="22">
        <v>2</v>
      </c>
      <c r="T30" s="39">
        <f t="shared" si="13"/>
        <v>64</v>
      </c>
      <c r="U30" s="39"/>
      <c r="V30" s="39"/>
      <c r="W30" s="39"/>
      <c r="X30" s="39"/>
      <c r="Y30" s="38">
        <f t="shared" si="9"/>
        <v>0</v>
      </c>
      <c r="Z30" s="86">
        <f t="shared" si="12"/>
        <v>64</v>
      </c>
      <c r="AA30" s="25">
        <f>23/3</f>
        <v>7.666666666666667</v>
      </c>
      <c r="AB30" s="25">
        <v>5</v>
      </c>
      <c r="AC30" s="25">
        <f>14/3</f>
        <v>4.666666666666667</v>
      </c>
      <c r="AD30" s="25">
        <f>13/3</f>
        <v>4.333333333333333</v>
      </c>
      <c r="AE30" s="25">
        <v>7</v>
      </c>
      <c r="AF30" s="25">
        <f>13/3</f>
        <v>4.333333333333333</v>
      </c>
      <c r="AG30" s="25">
        <f>12/3</f>
        <v>4</v>
      </c>
      <c r="AH30" s="83">
        <f t="shared" si="6"/>
        <v>37</v>
      </c>
      <c r="AI30" s="25"/>
      <c r="AJ30" s="25">
        <v>-1</v>
      </c>
      <c r="AK30" s="25"/>
      <c r="AL30" s="25"/>
      <c r="AM30" s="25"/>
      <c r="AN30" s="25"/>
      <c r="AO30" s="30">
        <f t="shared" si="10"/>
        <v>-1</v>
      </c>
      <c r="AP30" s="40">
        <f t="shared" si="11"/>
        <v>36</v>
      </c>
      <c r="AQ30" s="25">
        <f>15/2</f>
        <v>7.5</v>
      </c>
      <c r="AR30" s="25">
        <f>15/2</f>
        <v>7.5</v>
      </c>
      <c r="AS30" s="25">
        <f>16/2</f>
        <v>8</v>
      </c>
      <c r="AT30" s="25">
        <f>15/2</f>
        <v>7.5</v>
      </c>
      <c r="AU30" s="25">
        <f>16/2</f>
        <v>8</v>
      </c>
      <c r="AV30" s="25">
        <f>15/2</f>
        <v>7.5</v>
      </c>
      <c r="AW30" s="25">
        <f>15/2</f>
        <v>7.5</v>
      </c>
      <c r="AX30" s="25">
        <f>16/2</f>
        <v>8</v>
      </c>
      <c r="AY30" s="25">
        <f>8/2</f>
        <v>4</v>
      </c>
      <c r="AZ30" s="25">
        <f>8/2</f>
        <v>4</v>
      </c>
      <c r="BA30" s="40">
        <f t="shared" si="7"/>
        <v>69.5</v>
      </c>
      <c r="BB30" s="36">
        <f t="shared" si="8"/>
        <v>169.5</v>
      </c>
      <c r="BC30" s="32"/>
    </row>
    <row r="31" spans="1:55" ht="43.2" x14ac:dyDescent="0.3">
      <c r="A31" s="44">
        <v>26</v>
      </c>
      <c r="B31" s="16" t="s">
        <v>104</v>
      </c>
      <c r="C31" s="17" t="s">
        <v>31</v>
      </c>
      <c r="D31" s="16"/>
      <c r="E31" s="17"/>
      <c r="F31" s="18" t="s">
        <v>76</v>
      </c>
      <c r="G31" s="19" t="s">
        <v>105</v>
      </c>
      <c r="H31" s="15">
        <v>829</v>
      </c>
      <c r="I31" s="98">
        <v>7</v>
      </c>
      <c r="J31" s="22">
        <v>3</v>
      </c>
      <c r="K31" s="22">
        <v>8</v>
      </c>
      <c r="L31" s="22">
        <v>10</v>
      </c>
      <c r="M31" s="22">
        <v>5</v>
      </c>
      <c r="N31" s="22"/>
      <c r="O31" s="22"/>
      <c r="P31" s="22"/>
      <c r="Q31" s="22"/>
      <c r="R31" s="22"/>
      <c r="S31" s="100">
        <v>0</v>
      </c>
      <c r="T31" s="39">
        <v>0</v>
      </c>
      <c r="U31" s="39"/>
      <c r="V31" s="39"/>
      <c r="W31" s="39"/>
      <c r="X31" s="39"/>
      <c r="Y31" s="38">
        <f t="shared" si="9"/>
        <v>0</v>
      </c>
      <c r="Z31" s="53">
        <f t="shared" si="12"/>
        <v>0</v>
      </c>
      <c r="AA31" s="25">
        <f>15/2</f>
        <v>7.5</v>
      </c>
      <c r="AB31" s="25">
        <f>6/2</f>
        <v>3</v>
      </c>
      <c r="AC31" s="25">
        <f>9/2</f>
        <v>4.5</v>
      </c>
      <c r="AD31" s="25">
        <f>5/2</f>
        <v>2.5</v>
      </c>
      <c r="AE31" s="25">
        <f>9/2</f>
        <v>4.5</v>
      </c>
      <c r="AF31" s="25">
        <f>7/2</f>
        <v>3.5</v>
      </c>
      <c r="AG31" s="25">
        <v>3</v>
      </c>
      <c r="AH31" s="83">
        <f t="shared" si="6"/>
        <v>28.5</v>
      </c>
      <c r="AI31" s="25"/>
      <c r="AJ31" s="25"/>
      <c r="AK31" s="25"/>
      <c r="AL31" s="25"/>
      <c r="AM31" s="25"/>
      <c r="AN31" s="25">
        <v>-1</v>
      </c>
      <c r="AO31" s="30">
        <f t="shared" si="10"/>
        <v>-1</v>
      </c>
      <c r="AP31" s="40">
        <f t="shared" si="11"/>
        <v>27.5</v>
      </c>
      <c r="AQ31" s="25">
        <f>16/3</f>
        <v>5.333333333333333</v>
      </c>
      <c r="AR31" s="25">
        <f>16/3</f>
        <v>5.333333333333333</v>
      </c>
      <c r="AS31" s="25">
        <f>16/3</f>
        <v>5.333333333333333</v>
      </c>
      <c r="AT31" s="25">
        <f>15/3</f>
        <v>5</v>
      </c>
      <c r="AU31" s="25">
        <f>16/3</f>
        <v>5.333333333333333</v>
      </c>
      <c r="AV31" s="25">
        <f>16/3</f>
        <v>5.333333333333333</v>
      </c>
      <c r="AW31" s="25">
        <f>15/3</f>
        <v>5</v>
      </c>
      <c r="AX31" s="25">
        <f>17/3</f>
        <v>5.666666666666667</v>
      </c>
      <c r="AY31" s="25">
        <f>8/3</f>
        <v>2.6666666666666665</v>
      </c>
      <c r="AZ31" s="25">
        <f>10/3</f>
        <v>3.3333333333333335</v>
      </c>
      <c r="BA31" s="40">
        <f t="shared" si="7"/>
        <v>48.333333333333329</v>
      </c>
      <c r="BB31" s="36">
        <f t="shared" si="8"/>
        <v>75.833333333333329</v>
      </c>
      <c r="BC31" s="34"/>
    </row>
    <row r="32" spans="1:55" ht="43.2" x14ac:dyDescent="0.3">
      <c r="A32" s="44">
        <v>27</v>
      </c>
      <c r="B32" s="16" t="s">
        <v>69</v>
      </c>
      <c r="C32" s="17" t="s">
        <v>31</v>
      </c>
      <c r="D32" s="16"/>
      <c r="E32" s="17"/>
      <c r="F32" s="21"/>
      <c r="G32" s="19" t="s">
        <v>59</v>
      </c>
      <c r="H32" s="15">
        <v>196</v>
      </c>
      <c r="I32" s="98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39">
        <f>SUM(I32:S32)</f>
        <v>0</v>
      </c>
      <c r="U32" s="39"/>
      <c r="V32" s="39"/>
      <c r="W32" s="39"/>
      <c r="X32" s="39"/>
      <c r="Y32" s="38">
        <f>SUM(U32:X32)</f>
        <v>0</v>
      </c>
      <c r="Z32" s="53">
        <f>T32+Y32</f>
        <v>0</v>
      </c>
      <c r="AA32" s="25"/>
      <c r="AB32" s="25"/>
      <c r="AC32" s="25"/>
      <c r="AD32" s="25"/>
      <c r="AE32" s="25"/>
      <c r="AF32" s="25"/>
      <c r="AG32" s="25"/>
      <c r="AH32" s="69">
        <f>SUM(AA32:AG32)</f>
        <v>0</v>
      </c>
      <c r="AI32" s="25"/>
      <c r="AJ32" s="25"/>
      <c r="AK32" s="25"/>
      <c r="AL32" s="25"/>
      <c r="AM32" s="25"/>
      <c r="AN32" s="25"/>
      <c r="AO32" s="30">
        <f>SUM(AI32:AN32)</f>
        <v>0</v>
      </c>
      <c r="AP32" s="40">
        <f>AH32+AO32</f>
        <v>0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40">
        <f>SUM(AQ32:AZ32)</f>
        <v>0</v>
      </c>
      <c r="BB32" s="36">
        <f>Z32+AP32+BA32</f>
        <v>0</v>
      </c>
      <c r="BC32" s="32" t="s">
        <v>129</v>
      </c>
    </row>
    <row r="33" spans="1:55" ht="43.2" x14ac:dyDescent="0.3">
      <c r="A33" s="44">
        <v>28</v>
      </c>
      <c r="B33" s="16" t="s">
        <v>119</v>
      </c>
      <c r="C33" s="17"/>
      <c r="D33" s="16"/>
      <c r="E33" s="17"/>
      <c r="F33" s="18" t="s">
        <v>120</v>
      </c>
      <c r="G33" s="19"/>
      <c r="H33" s="15">
        <v>124</v>
      </c>
      <c r="I33" s="98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39">
        <f>SUM(I33:S33)</f>
        <v>0</v>
      </c>
      <c r="U33" s="39"/>
      <c r="V33" s="39"/>
      <c r="W33" s="39"/>
      <c r="X33" s="39"/>
      <c r="Y33" s="38">
        <f t="shared" ref="Y33" si="18">SUM(U33:X33)</f>
        <v>0</v>
      </c>
      <c r="Z33" s="53">
        <f t="shared" ref="Z33" si="19">T33+Y33</f>
        <v>0</v>
      </c>
      <c r="AA33" s="25"/>
      <c r="AB33" s="25"/>
      <c r="AC33" s="25"/>
      <c r="AD33" s="25"/>
      <c r="AE33" s="25"/>
      <c r="AF33" s="25"/>
      <c r="AG33" s="25"/>
      <c r="AH33" s="69">
        <f t="shared" ref="AH33" si="20">SUM(AA33:AG33)</f>
        <v>0</v>
      </c>
      <c r="AI33" s="25"/>
      <c r="AJ33" s="25"/>
      <c r="AK33" s="25"/>
      <c r="AL33" s="25"/>
      <c r="AM33" s="25"/>
      <c r="AN33" s="25"/>
      <c r="AO33" s="30">
        <f t="shared" ref="AO33" si="21">SUM(AI33:AN33)</f>
        <v>0</v>
      </c>
      <c r="AP33" s="40">
        <f t="shared" ref="AP33" si="22">AH33+AO33</f>
        <v>0</v>
      </c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40">
        <f t="shared" ref="BA33" si="23">SUM(AQ33:AZ33)</f>
        <v>0</v>
      </c>
      <c r="BB33" s="36">
        <f t="shared" ref="BB33" si="24">Z33+AP33+BA33</f>
        <v>0</v>
      </c>
      <c r="BC33" s="34" t="s">
        <v>124</v>
      </c>
    </row>
    <row r="34" spans="1:55" ht="102.6" customHeight="1" x14ac:dyDescent="0.3">
      <c r="A34" s="45">
        <v>29</v>
      </c>
      <c r="B34" s="16" t="s">
        <v>74</v>
      </c>
      <c r="C34" s="17" t="s">
        <v>75</v>
      </c>
      <c r="D34" s="66" t="s">
        <v>78</v>
      </c>
      <c r="E34" s="62"/>
      <c r="F34" s="67" t="s">
        <v>76</v>
      </c>
      <c r="G34" s="67">
        <v>2020</v>
      </c>
      <c r="H34" s="68">
        <v>567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37">
        <f t="shared" ref="T34" si="25">SUM(I34:S34)</f>
        <v>0</v>
      </c>
      <c r="U34" s="63"/>
      <c r="V34" s="63"/>
      <c r="W34" s="63"/>
      <c r="X34" s="63"/>
      <c r="Y34" s="38">
        <f t="shared" ref="Y34" si="26">SUM(U34:X34)</f>
        <v>0</v>
      </c>
      <c r="Z34" s="53">
        <f t="shared" ref="Z34" si="27">T34+Y34</f>
        <v>0</v>
      </c>
      <c r="AA34" s="76"/>
      <c r="AB34" s="76"/>
      <c r="AC34" s="76"/>
      <c r="AD34" s="76"/>
      <c r="AE34" s="76"/>
      <c r="AF34" s="76"/>
      <c r="AG34" s="76"/>
      <c r="AH34" s="69">
        <f t="shared" ref="AH34" si="28">SUM(AA34:AG34)</f>
        <v>0</v>
      </c>
      <c r="AI34" s="62"/>
      <c r="AJ34" s="62"/>
      <c r="AK34" s="62"/>
      <c r="AL34" s="62"/>
      <c r="AM34" s="62"/>
      <c r="AN34" s="62"/>
      <c r="AO34" s="30">
        <f t="shared" ref="AO34" si="29">SUM(AI34:AN34)</f>
        <v>0</v>
      </c>
      <c r="AP34" s="40">
        <f t="shared" ref="AP34" si="30">AH34+AO34</f>
        <v>0</v>
      </c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40">
        <f t="shared" ref="BA34" si="31">SUM(AQ34:AZ34)</f>
        <v>0</v>
      </c>
      <c r="BB34" s="36">
        <f t="shared" ref="BB34" si="32">Z34+AP34+BA34</f>
        <v>0</v>
      </c>
      <c r="BC34" s="62" t="s">
        <v>129</v>
      </c>
    </row>
    <row r="35" spans="1:55" ht="28.8" x14ac:dyDescent="0.3">
      <c r="A35" s="44">
        <v>30</v>
      </c>
      <c r="B35" s="16" t="s">
        <v>121</v>
      </c>
      <c r="C35" s="17" t="s">
        <v>122</v>
      </c>
      <c r="D35" s="16"/>
      <c r="E35" s="17"/>
      <c r="F35" s="18" t="s">
        <v>32</v>
      </c>
      <c r="G35" s="19" t="s">
        <v>27</v>
      </c>
      <c r="H35" s="15">
        <v>944</v>
      </c>
      <c r="I35" s="98">
        <v>9</v>
      </c>
      <c r="J35" s="22">
        <v>5</v>
      </c>
      <c r="K35" s="22">
        <v>11</v>
      </c>
      <c r="L35" s="22">
        <v>9</v>
      </c>
      <c r="M35" s="22">
        <v>10</v>
      </c>
      <c r="N35" s="22">
        <v>5</v>
      </c>
      <c r="O35" s="22">
        <v>1</v>
      </c>
      <c r="P35" s="22"/>
      <c r="Q35" s="22"/>
      <c r="R35" s="22"/>
      <c r="S35" s="22">
        <v>2</v>
      </c>
      <c r="T35" s="39">
        <f>SUM(I35:S35)</f>
        <v>52</v>
      </c>
      <c r="U35" s="39"/>
      <c r="V35" s="39"/>
      <c r="W35" s="39"/>
      <c r="X35" s="39"/>
      <c r="Y35" s="38">
        <f>SUM(U35:X35)</f>
        <v>0</v>
      </c>
      <c r="Z35" s="53">
        <f>T35+Y35</f>
        <v>52</v>
      </c>
      <c r="AA35" s="25">
        <f>16/2</f>
        <v>8</v>
      </c>
      <c r="AB35" s="25">
        <v>5</v>
      </c>
      <c r="AC35" s="25">
        <v>5</v>
      </c>
      <c r="AD35" s="25">
        <v>5</v>
      </c>
      <c r="AE35" s="25">
        <v>6</v>
      </c>
      <c r="AF35" s="25">
        <v>5</v>
      </c>
      <c r="AG35" s="25">
        <v>5</v>
      </c>
      <c r="AH35" s="69">
        <f>SUM(AA35:AG35)</f>
        <v>39</v>
      </c>
      <c r="AI35" s="25"/>
      <c r="AJ35" s="25"/>
      <c r="AK35" s="25"/>
      <c r="AL35" s="25"/>
      <c r="AM35" s="25"/>
      <c r="AN35" s="25"/>
      <c r="AO35" s="30">
        <f>SUM(AI35:AN35)</f>
        <v>0</v>
      </c>
      <c r="AP35" s="40">
        <f>AH35+AO35</f>
        <v>39</v>
      </c>
      <c r="AQ35" s="25">
        <f>18/3</f>
        <v>6</v>
      </c>
      <c r="AR35" s="25">
        <f>19/3</f>
        <v>6.333333333333333</v>
      </c>
      <c r="AS35" s="25">
        <f>18/3</f>
        <v>6</v>
      </c>
      <c r="AT35" s="25">
        <f>20/3</f>
        <v>6.666666666666667</v>
      </c>
      <c r="AU35" s="25">
        <f>20/3</f>
        <v>6.666666666666667</v>
      </c>
      <c r="AV35" s="25">
        <f>19/3</f>
        <v>6.333333333333333</v>
      </c>
      <c r="AW35" s="25">
        <f>17/3</f>
        <v>5.666666666666667</v>
      </c>
      <c r="AX35" s="25">
        <f>17/3</f>
        <v>5.666666666666667</v>
      </c>
      <c r="AY35" s="25">
        <f>11/3</f>
        <v>3.6666666666666665</v>
      </c>
      <c r="AZ35" s="25">
        <f>11/3</f>
        <v>3.6666666666666665</v>
      </c>
      <c r="BA35" s="40">
        <f>SUM(AQ35:AZ35)</f>
        <v>56.666666666666657</v>
      </c>
      <c r="BB35" s="36">
        <f>Z35+AP35+BA35</f>
        <v>147.66666666666666</v>
      </c>
      <c r="BC35" s="34"/>
    </row>
    <row r="36" spans="1:55" ht="28.8" x14ac:dyDescent="0.3">
      <c r="A36" s="44">
        <v>31</v>
      </c>
      <c r="B36" s="16" t="s">
        <v>121</v>
      </c>
      <c r="C36" s="17" t="s">
        <v>122</v>
      </c>
      <c r="D36" s="16"/>
      <c r="E36" s="17"/>
      <c r="F36" s="23" t="s">
        <v>93</v>
      </c>
      <c r="G36" s="24" t="s">
        <v>59</v>
      </c>
      <c r="H36" s="24" t="s">
        <v>123</v>
      </c>
      <c r="I36" s="98">
        <v>9</v>
      </c>
      <c r="J36" s="22">
        <v>7</v>
      </c>
      <c r="K36" s="22">
        <v>12</v>
      </c>
      <c r="L36" s="22">
        <v>6</v>
      </c>
      <c r="M36" s="22">
        <v>10</v>
      </c>
      <c r="N36" s="22">
        <v>5</v>
      </c>
      <c r="O36" s="22">
        <v>1</v>
      </c>
      <c r="P36" s="22"/>
      <c r="Q36" s="22"/>
      <c r="R36" s="22">
        <v>1</v>
      </c>
      <c r="S36" s="22">
        <v>2</v>
      </c>
      <c r="T36" s="39">
        <f t="shared" si="13"/>
        <v>53</v>
      </c>
      <c r="U36" s="39"/>
      <c r="V36" s="39"/>
      <c r="W36" s="39"/>
      <c r="X36" s="39"/>
      <c r="Y36" s="38">
        <f t="shared" si="9"/>
        <v>0</v>
      </c>
      <c r="Z36" s="53">
        <f t="shared" si="12"/>
        <v>53</v>
      </c>
      <c r="AA36" s="25">
        <f>23/3</f>
        <v>7.666666666666667</v>
      </c>
      <c r="AB36" s="25">
        <v>5</v>
      </c>
      <c r="AC36" s="25">
        <v>5</v>
      </c>
      <c r="AD36" s="25">
        <v>4</v>
      </c>
      <c r="AE36" s="25">
        <f>23/3</f>
        <v>7.666666666666667</v>
      </c>
      <c r="AF36" s="25">
        <v>5</v>
      </c>
      <c r="AG36" s="25">
        <v>5</v>
      </c>
      <c r="AH36" s="83">
        <f t="shared" si="6"/>
        <v>39.333333333333336</v>
      </c>
      <c r="AI36" s="25"/>
      <c r="AJ36" s="25"/>
      <c r="AK36" s="25"/>
      <c r="AL36" s="25"/>
      <c r="AM36" s="25"/>
      <c r="AN36" s="25"/>
      <c r="AO36" s="30">
        <f t="shared" si="10"/>
        <v>0</v>
      </c>
      <c r="AP36" s="40">
        <f t="shared" si="11"/>
        <v>39.333333333333336</v>
      </c>
      <c r="AQ36" s="25">
        <f>24/3</f>
        <v>8</v>
      </c>
      <c r="AR36" s="25">
        <f>23/3</f>
        <v>7.666666666666667</v>
      </c>
      <c r="AS36" s="25">
        <f>22/3</f>
        <v>7.333333333333333</v>
      </c>
      <c r="AT36" s="25">
        <f>23/3</f>
        <v>7.666666666666667</v>
      </c>
      <c r="AU36" s="25">
        <f>23/3</f>
        <v>7.666666666666667</v>
      </c>
      <c r="AV36" s="25">
        <f>21/3</f>
        <v>7</v>
      </c>
      <c r="AW36" s="25">
        <f>21/3</f>
        <v>7</v>
      </c>
      <c r="AX36" s="25">
        <f>25/3</f>
        <v>8.3333333333333339</v>
      </c>
      <c r="AY36" s="25">
        <v>4</v>
      </c>
      <c r="AZ36" s="25">
        <v>4</v>
      </c>
      <c r="BA36" s="40">
        <f t="shared" si="7"/>
        <v>68.666666666666671</v>
      </c>
      <c r="BB36" s="36">
        <f t="shared" si="8"/>
        <v>161</v>
      </c>
      <c r="BC36" s="35"/>
    </row>
  </sheetData>
  <mergeCells count="57">
    <mergeCell ref="BB3:BB4"/>
    <mergeCell ref="AN4:AN5"/>
    <mergeCell ref="B1:I1"/>
    <mergeCell ref="D4:D5"/>
    <mergeCell ref="C4:C5"/>
    <mergeCell ref="B4:B5"/>
    <mergeCell ref="Z3:Z5"/>
    <mergeCell ref="Y4:Y5"/>
    <mergeCell ref="T4:T5"/>
    <mergeCell ref="B3:C3"/>
    <mergeCell ref="D3:E3"/>
    <mergeCell ref="E4:E5"/>
    <mergeCell ref="O4:O5"/>
    <mergeCell ref="Q4:Q5"/>
    <mergeCell ref="R4:R5"/>
    <mergeCell ref="P4:P5"/>
    <mergeCell ref="AP3:AP5"/>
    <mergeCell ref="AA3:AO3"/>
    <mergeCell ref="AA4:AA5"/>
    <mergeCell ref="AB4:AB5"/>
    <mergeCell ref="AC4:AC5"/>
    <mergeCell ref="AD4:AD5"/>
    <mergeCell ref="AE4:AE5"/>
    <mergeCell ref="AF4:AF5"/>
    <mergeCell ref="AG4:AG5"/>
    <mergeCell ref="AO4:AO5"/>
    <mergeCell ref="AH4:AH5"/>
    <mergeCell ref="AI4:AI5"/>
    <mergeCell ref="AJ4:AJ5"/>
    <mergeCell ref="AK4:AK5"/>
    <mergeCell ref="AL4:AL5"/>
    <mergeCell ref="AM4:AM5"/>
    <mergeCell ref="N4:N5"/>
    <mergeCell ref="I3:T3"/>
    <mergeCell ref="U3:Y3"/>
    <mergeCell ref="U4:U5"/>
    <mergeCell ref="V4:V5"/>
    <mergeCell ref="W4:W5"/>
    <mergeCell ref="X4:X5"/>
    <mergeCell ref="I4:I5"/>
    <mergeCell ref="J4:J5"/>
    <mergeCell ref="K4:K5"/>
    <mergeCell ref="L4:L5"/>
    <mergeCell ref="M4:M5"/>
    <mergeCell ref="S4:S5"/>
    <mergeCell ref="AQ3:AZ3"/>
    <mergeCell ref="BA3:BA5"/>
    <mergeCell ref="AQ4:AQ5"/>
    <mergeCell ref="AR4:AR5"/>
    <mergeCell ref="AS4:AS5"/>
    <mergeCell ref="AT4:AT5"/>
    <mergeCell ref="AU4:AU5"/>
    <mergeCell ref="AV4:AV5"/>
    <mergeCell ref="AW4:AW5"/>
    <mergeCell ref="AX4:AX5"/>
    <mergeCell ref="AY4:AY5"/>
    <mergeCell ref="AZ4:AZ5"/>
  </mergeCells>
  <pageMargins left="0.31496062992125984" right="0.31496062992125984" top="0.74803149606299213" bottom="0.74803149606299213" header="0.31496062992125984" footer="0.31496062992125984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2021-03-29T08:30:40Z</dcterms:modified>
</cp:coreProperties>
</file>